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eLivro" defaultThemeVersion="124226"/>
  <workbookProtection workbookPassword="A712" lockStructure="1"/>
  <bookViews>
    <workbookView xWindow="240" yWindow="228" windowWidth="14808" windowHeight="7896" tabRatio="830"/>
  </bookViews>
  <sheets>
    <sheet name="Notas prévias" sheetId="20" r:id="rId1"/>
    <sheet name="Rosto" sheetId="7" r:id="rId2"/>
    <sheet name="Plano Fertilização" sheetId="8" r:id="rId3"/>
    <sheet name="Tabela Portaria" sheetId="10" state="hidden" r:id="rId4"/>
    <sheet name="Dados fertilização" sheetId="11" state="hidden" r:id="rId5"/>
    <sheet name="Dados água e solo" sheetId="9" state="hidden" r:id="rId6"/>
    <sheet name="Registo Fertilização" sheetId="12" r:id="rId7"/>
    <sheet name="Dados Excreta" sheetId="13" state="hidden" r:id="rId8"/>
    <sheet name="Registo Efluentes Pecuários" sheetId="17" r:id="rId9"/>
    <sheet name="Composição efluentes" sheetId="16" state="hidden" r:id="rId10"/>
    <sheet name="Aplicação Efluentes Pecuários" sheetId="15" r:id="rId11"/>
  </sheets>
  <definedNames>
    <definedName name="_xlnm.Print_Area" localSheetId="10">'Aplicação Efluentes Pecuários'!$A$1:$X$30</definedName>
    <definedName name="_xlnm.Print_Area" localSheetId="0">'Notas prévias'!$A$1:$AB$19</definedName>
    <definedName name="_xlnm.Print_Area" localSheetId="2">'Plano Fertilização'!$A$1:$AA$31</definedName>
    <definedName name="_xlnm.Print_Area" localSheetId="8">'Registo Efluentes Pecuários'!$A$1:$X$30</definedName>
    <definedName name="_xlnm.Print_Area" localSheetId="6">'Registo Fertilização'!$A$1:$X$21</definedName>
  </definedNames>
  <calcPr calcId="145621"/>
</workbook>
</file>

<file path=xl/calcChain.xml><?xml version="1.0" encoding="utf-8"?>
<calcChain xmlns="http://schemas.openxmlformats.org/spreadsheetml/2006/main">
  <c r="G27" i="8" l="1"/>
  <c r="F6" i="9"/>
  <c r="G24" i="8" l="1"/>
  <c r="O29" i="12"/>
  <c r="U29" i="12" s="1"/>
  <c r="G21" i="8"/>
  <c r="V13" i="8"/>
  <c r="V14" i="8" s="1"/>
  <c r="U19" i="8" l="1"/>
  <c r="W24" i="8"/>
  <c r="Q37" i="17"/>
  <c r="Q38" i="17"/>
  <c r="Q39" i="17"/>
  <c r="Q40" i="17"/>
  <c r="Q41" i="17"/>
  <c r="Q42" i="17"/>
  <c r="Q43" i="17"/>
  <c r="Q44" i="17"/>
  <c r="N37" i="17"/>
  <c r="N38" i="17"/>
  <c r="N39" i="17"/>
  <c r="N40" i="17"/>
  <c r="N41" i="17"/>
  <c r="N42" i="17"/>
  <c r="N43" i="17"/>
  <c r="N44" i="17"/>
  <c r="N36" i="17"/>
  <c r="Q36" i="17" s="1"/>
  <c r="U30" i="12"/>
  <c r="U31" i="12"/>
  <c r="U32" i="12"/>
  <c r="U33" i="12"/>
  <c r="U34" i="12"/>
  <c r="U35" i="12"/>
  <c r="O30" i="12"/>
  <c r="O31" i="12"/>
  <c r="O32" i="12"/>
  <c r="O33" i="12"/>
  <c r="O34" i="12"/>
  <c r="O35" i="12"/>
  <c r="T9" i="12"/>
  <c r="T10" i="12"/>
  <c r="T11" i="12"/>
  <c r="T12" i="12"/>
  <c r="T13" i="12"/>
  <c r="T14" i="12"/>
  <c r="T15" i="12"/>
  <c r="T16" i="12"/>
  <c r="T17" i="12"/>
  <c r="T18" i="12"/>
  <c r="T19" i="12"/>
  <c r="T8" i="12"/>
  <c r="X17" i="8"/>
  <c r="E31" i="8" l="1"/>
  <c r="E3" i="12" s="1"/>
  <c r="E48" i="17" s="1"/>
  <c r="V29" i="17"/>
  <c r="T29" i="17"/>
  <c r="Q29" i="17"/>
  <c r="P29" i="17"/>
  <c r="O29" i="17"/>
  <c r="N29" i="17"/>
  <c r="M29" i="17"/>
  <c r="L29" i="17"/>
  <c r="D25" i="8" l="1"/>
  <c r="F5" i="9" l="1"/>
  <c r="L4" i="10" l="1"/>
  <c r="U36" i="12" l="1"/>
  <c r="N7" i="12" s="1"/>
  <c r="T7" i="12" l="1"/>
  <c r="T20" i="12" s="1"/>
  <c r="Q45" i="17"/>
  <c r="N45" i="17"/>
  <c r="F50" i="17" s="1"/>
</calcChain>
</file>

<file path=xl/sharedStrings.xml><?xml version="1.0" encoding="utf-8"?>
<sst xmlns="http://schemas.openxmlformats.org/spreadsheetml/2006/main" count="436" uniqueCount="317">
  <si>
    <t>1. Identificação do Titular/Agricultor(a)</t>
  </si>
  <si>
    <t>Nome/Designação Social:</t>
  </si>
  <si>
    <t>NIF ou NIPC:</t>
  </si>
  <si>
    <t>NIFAP:</t>
  </si>
  <si>
    <t>Endereço:</t>
  </si>
  <si>
    <t>Código Postal:</t>
  </si>
  <si>
    <t>-</t>
  </si>
  <si>
    <t>Localidade:</t>
  </si>
  <si>
    <t>Freguesia:</t>
  </si>
  <si>
    <t>Concelho:</t>
  </si>
  <si>
    <t>2. Identificação da Exploração</t>
  </si>
  <si>
    <t>Designação:</t>
  </si>
  <si>
    <t>Distrito:</t>
  </si>
  <si>
    <t>3. Balanço do Azoto</t>
  </si>
  <si>
    <t>Cultura:</t>
  </si>
  <si>
    <t xml:space="preserve">Ano: </t>
  </si>
  <si>
    <t>Designação da Parcela:</t>
  </si>
  <si>
    <t>Identificação da Parcela ou Parcelas Homogéneas:</t>
  </si>
  <si>
    <t>Área Total (ha):</t>
  </si>
  <si>
    <t>Produção esperada (t/ha):</t>
  </si>
  <si>
    <t>Número do Parcelário (iSIP)</t>
  </si>
  <si>
    <t>Distrito</t>
  </si>
  <si>
    <t>Concelho</t>
  </si>
  <si>
    <t>Freguesia</t>
  </si>
  <si>
    <t>Área Cultivo (ha)</t>
  </si>
  <si>
    <t>Área total (ha)</t>
  </si>
  <si>
    <t>Cultura Anterior:</t>
  </si>
  <si>
    <t>Resíduo da Cultura Precedente (Nr):</t>
  </si>
  <si>
    <t xml:space="preserve">Kg N/ha </t>
  </si>
  <si>
    <t>N requerido pela cultura:</t>
  </si>
  <si>
    <t>Azoto Fornecido pelo solo (Ns):</t>
  </si>
  <si>
    <t>Azoto Fornecido pela Água (Na):</t>
  </si>
  <si>
    <t>Azoto a Aplicar (F):</t>
  </si>
  <si>
    <t>Cultura Precedente</t>
  </si>
  <si>
    <t>Beterraba (folhas recolhidas)</t>
  </si>
  <si>
    <t>Beterraba (folhas incorporadas)</t>
  </si>
  <si>
    <t>Cereais (palha recolhida)</t>
  </si>
  <si>
    <t>Cereais (palha incorporada)</t>
  </si>
  <si>
    <t>Couve-brócolo</t>
  </si>
  <si>
    <t>Couve-de-bruxelas</t>
  </si>
  <si>
    <t>Couve-flor</t>
  </si>
  <si>
    <t>Prado temporário (2 ou mais anos)</t>
  </si>
  <si>
    <t>Prado luzerna</t>
  </si>
  <si>
    <t>Valor a considerar (Kg N/ha ou t/m.v.)</t>
  </si>
  <si>
    <t>Cultura intercalar - gramíneas (matéria verde incorporada)</t>
  </si>
  <si>
    <t>Cultura intecalar - leguminosas (matéria verde incorporada)</t>
  </si>
  <si>
    <t>Outras culturas</t>
  </si>
  <si>
    <t>Resíduo Cultural a considerar (Nr):</t>
  </si>
  <si>
    <t>(alterar apenas para as culturas intercalares)</t>
  </si>
  <si>
    <t>Cultura a instalar</t>
  </si>
  <si>
    <t>Produção de referência</t>
  </si>
  <si>
    <t>Azoto Produção Referência</t>
  </si>
  <si>
    <t>Azoto Máximo Admissível</t>
  </si>
  <si>
    <t>(t/ha)</t>
  </si>
  <si>
    <r>
      <t>(Kg/ha ou 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</si>
  <si>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 xml:space="preserve"> Produção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</si>
  <si>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 xml:space="preserve"> Azoto a aplicar</t>
    </r>
  </si>
  <si>
    <t>Girassol</t>
  </si>
  <si>
    <t>Milho grão</t>
  </si>
  <si>
    <t>Arroz</t>
  </si>
  <si>
    <t>Aveia</t>
  </si>
  <si>
    <t>Colza</t>
  </si>
  <si>
    <t>Trigo, cevada e triticale</t>
  </si>
  <si>
    <t>Toneladas de matéria verde (MV) incorporada:</t>
  </si>
  <si>
    <t>Aveia, centeio e triticale forrageiros (MV)</t>
  </si>
  <si>
    <t>Azevém (MV)</t>
  </si>
  <si>
    <t>Beterraba forrageira (MV)</t>
  </si>
  <si>
    <t>Consociações forrageiras gramínea/leguminosa (MV)</t>
  </si>
  <si>
    <t>Pastagens permanentes à base de leguminosas</t>
  </si>
  <si>
    <t>Leguminosas estremes</t>
  </si>
  <si>
    <t>Milho forragem (MV)</t>
  </si>
  <si>
    <t>Sorgo forragem (MV)</t>
  </si>
  <si>
    <t>Abóbora/aboborinha (courgette)</t>
  </si>
  <si>
    <t>Alface Outono-inverno</t>
  </si>
  <si>
    <t>Alface Primavera-verão</t>
  </si>
  <si>
    <t>Alho comum</t>
  </si>
  <si>
    <t>Alho-francês</t>
  </si>
  <si>
    <t>Batata</t>
  </si>
  <si>
    <t>Beringela</t>
  </si>
  <si>
    <t>Beterraba de mesa</t>
  </si>
  <si>
    <t>Beterraba sacarina</t>
  </si>
  <si>
    <t>Cebola</t>
  </si>
  <si>
    <t>Cenoura</t>
  </si>
  <si>
    <t>Coentros</t>
  </si>
  <si>
    <t>Couves de inflorescência (couve-brócolo e couve-flor) e couve-de-bruxelas</t>
  </si>
  <si>
    <t>Couves de cabeça (couve-repolho, couve-lombarda, couve-roxa)</t>
  </si>
  <si>
    <t>Couves de folhas (couve-galega, couve-nabo, couve-nabiça e couve-portuguesa)</t>
  </si>
  <si>
    <t>Ervilha</t>
  </si>
  <si>
    <t>Espinafres</t>
  </si>
  <si>
    <t>Fava</t>
  </si>
  <si>
    <t>Feijão-verde</t>
  </si>
  <si>
    <t>Grão-de-bico</t>
  </si>
  <si>
    <t>Grelos de nabo e de couve (folhas)</t>
  </si>
  <si>
    <t>Melancia</t>
  </si>
  <si>
    <t>Melão</t>
  </si>
  <si>
    <t>Morango</t>
  </si>
  <si>
    <t>Nabo</t>
  </si>
  <si>
    <t>Pepino</t>
  </si>
  <si>
    <t>Pimento</t>
  </si>
  <si>
    <t>Salsa</t>
  </si>
  <si>
    <t>Tomate</t>
  </si>
  <si>
    <t>Abacateiro</t>
  </si>
  <si>
    <t>Actinídea (kiwi)</t>
  </si>
  <si>
    <t>Alfarrobeira</t>
  </si>
  <si>
    <t>Ameixeira</t>
  </si>
  <si>
    <t>Amendoeira</t>
  </si>
  <si>
    <t>Citrinos</t>
  </si>
  <si>
    <t>Damasqueiro</t>
  </si>
  <si>
    <t>Diospireiro</t>
  </si>
  <si>
    <t>Figueira</t>
  </si>
  <si>
    <t>Framboesa</t>
  </si>
  <si>
    <t>Nogueira</t>
  </si>
  <si>
    <t>Oliveira</t>
  </si>
  <si>
    <t>Pessegueiro</t>
  </si>
  <si>
    <t>Pomóideas (pereiras, macieiras e nespereiras)</t>
  </si>
  <si>
    <t>Uva de mesa</t>
  </si>
  <si>
    <t>Uva de vinho</t>
  </si>
  <si>
    <t>Prados temporários regadio trevo branco×festuca×azevém ou similares (instalação)</t>
  </si>
  <si>
    <t>Prados temporários regadio trevo branco×festuca×azevém ou similares (manutenção)</t>
  </si>
  <si>
    <t>Relvados (instalação)</t>
  </si>
  <si>
    <t>Relvados (manutenção)</t>
  </si>
  <si>
    <t>Alface (cultura protegida)</t>
  </si>
  <si>
    <t>Beringela (cultura protegida)</t>
  </si>
  <si>
    <t>Feijão-verde (cultura protegida)</t>
  </si>
  <si>
    <t>Melancia (cultura protegida)</t>
  </si>
  <si>
    <t>Produção esperada =</t>
  </si>
  <si>
    <t>N aplicar =</t>
  </si>
  <si>
    <t>Melão/Meloa (cultura protegida)</t>
  </si>
  <si>
    <t>Morango (cultura protegida)</t>
  </si>
  <si>
    <t>Pepino (cultura protegida)</t>
  </si>
  <si>
    <t>Pimento (cultura protegida)</t>
  </si>
  <si>
    <t>Tomate (cultura protegida)</t>
  </si>
  <si>
    <t>Teor médio de nitratos na água de rega =</t>
  </si>
  <si>
    <t>mg/L</t>
  </si>
  <si>
    <t>Volume total de água utilizada na rega =</t>
  </si>
  <si>
    <t>Tipo de rega =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</si>
  <si>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/ha </t>
    </r>
  </si>
  <si>
    <t>Tipo de rega</t>
  </si>
  <si>
    <t>Eficiência de rega</t>
  </si>
  <si>
    <t>Aspersão</t>
  </si>
  <si>
    <t>Gota-a-gota</t>
  </si>
  <si>
    <t>Gravidade</t>
  </si>
  <si>
    <t>Parâmetro</t>
  </si>
  <si>
    <t>Resultado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</si>
  <si>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 xml:space="preserve"> Parâmetro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</si>
  <si>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 xml:space="preserve"> N</t>
    </r>
  </si>
  <si>
    <t>Azoto mineral (N, mg/Kg)</t>
  </si>
  <si>
    <r>
      <t>Azoto nítrico (N-NO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mg/Kg)</t>
    </r>
  </si>
  <si>
    <t>Azoto Total (N, %)</t>
  </si>
  <si>
    <t>Matéria orgânica (MO, %)</t>
  </si>
  <si>
    <t>Parâmetro considerado =</t>
  </si>
  <si>
    <t>Resultado da análise de terra =</t>
  </si>
  <si>
    <t>Resultado2</t>
  </si>
  <si>
    <t>Se o parâmetro =</t>
  </si>
  <si>
    <t>Azoto Fornecido pelo solo (Ns-MO):</t>
  </si>
  <si>
    <t>4. Fertilizantes aplicados (adubos e corretivos)</t>
  </si>
  <si>
    <t>Fertilizantes</t>
  </si>
  <si>
    <t>Data de Aplicação</t>
  </si>
  <si>
    <r>
      <t>Quantidade Aplicada (Kg ou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/ha)</t>
    </r>
  </si>
  <si>
    <t>Quantidade de N aplicado (Kg/ha)</t>
  </si>
  <si>
    <t>Nome Comercial / Origem da MO</t>
  </si>
  <si>
    <t>TOTAL</t>
  </si>
  <si>
    <t>Teor em N (%)</t>
  </si>
  <si>
    <t>Animais em pastoreio direto</t>
  </si>
  <si>
    <t>Espécie Pecuária / tipo de animal</t>
  </si>
  <si>
    <t>Número de animais</t>
  </si>
  <si>
    <t>Área de pastoreio (ha)</t>
  </si>
  <si>
    <t>Azoto excretado (Kg/ano)</t>
  </si>
  <si>
    <t>Azoto excretado (Kg/ha)</t>
  </si>
  <si>
    <t>Espécie pecuária / tipo de animal</t>
  </si>
  <si>
    <t>Vaca leiteira</t>
  </si>
  <si>
    <t>Nt excretado (Kg por animal ou lugar e ano)</t>
  </si>
  <si>
    <t>Número                       (animais/lugares)</t>
  </si>
  <si>
    <t>Bovino de engorda intensiva</t>
  </si>
  <si>
    <t>Vaca leiteira, por animal</t>
  </si>
  <si>
    <t>Vaca mãe sem vitelo, por animal</t>
  </si>
  <si>
    <t>Vaca aleitante – raças pesadas (&gt; 500 kg pv), por animal</t>
  </si>
  <si>
    <t>Vaca aleitante – raças ligeiras (&lt; 500 kg pv), por animal</t>
  </si>
  <si>
    <t>Bezerro ou vitela para criação (&lt; 1 ano), por animal</t>
  </si>
  <si>
    <t>Bezerro ou vitela para criação (1 a 2 anos), por animal</t>
  </si>
  <si>
    <t>Bezerro ou vitela para criação (&gt; 2 anos), por animal</t>
  </si>
  <si>
    <t>Vitelo recria/engorda (de 50 kg a 200 kg pv), por lugar</t>
  </si>
  <si>
    <t>Vitelo recria/engorda (de 50 kg a 200 kg pv), por animal</t>
  </si>
  <si>
    <t>Vitelo em aleitamento (até ± 350 kg pv), por animal</t>
  </si>
  <si>
    <t>Bovino de engorda intensiva, por lugar</t>
  </si>
  <si>
    <t>Bovino de engorda intensiva, por animal</t>
  </si>
  <si>
    <t>Bovino de engorda em pastoreio, por lugar</t>
  </si>
  <si>
    <t>Bovino de engorda em pastoreio, por animal</t>
  </si>
  <si>
    <t>Touro reprodutor, por animal</t>
  </si>
  <si>
    <t>Porco de engorda/substituição, por lugar</t>
  </si>
  <si>
    <t>Porco de engorda/substituição, por animal</t>
  </si>
  <si>
    <t>Porco de criação, por lugar</t>
  </si>
  <si>
    <t>Varrasco, por animal</t>
  </si>
  <si>
    <t>Porca aleitante, por lugar</t>
  </si>
  <si>
    <t>Porca aleitante, por porca e ciclo</t>
  </si>
  <si>
    <t>Porca gestante, por lugar</t>
  </si>
  <si>
    <t>Porca gestante, por porca e ciclo</t>
  </si>
  <si>
    <t>Bácoro desmamado, por lugar</t>
  </si>
  <si>
    <t>Bácoro desmamado, por animal</t>
  </si>
  <si>
    <t>Ovelha/cabra, por lugar</t>
  </si>
  <si>
    <t>Ovelha/cabra em produção intensiva de leite, por lugar</t>
  </si>
  <si>
    <t>Égua com potro, por animal</t>
  </si>
  <si>
    <t>Cavalo adulto, por animal</t>
  </si>
  <si>
    <t>Poldro (de 6 meses a 24 meses), por animal</t>
  </si>
  <si>
    <t>Galinha poedeira, por 100 lugares</t>
  </si>
  <si>
    <t>Frangas de recria, por 100 lugares</t>
  </si>
  <si>
    <t>Frangas de recria, por 100 animais</t>
  </si>
  <si>
    <t>Frangos de carne, por 100 lugares</t>
  </si>
  <si>
    <t>Perus (até 12 kg), por 100 lugares</t>
  </si>
  <si>
    <t>Perus (até 12 kg), por 100 animais</t>
  </si>
  <si>
    <t>Avestruz (&lt; 13 meses), por animal</t>
  </si>
  <si>
    <t>Avestruz (&gt; 13 meses), por animal</t>
  </si>
  <si>
    <t>Coelha reprodutora, por lugar</t>
  </si>
  <si>
    <t>1. Capacidade das infraestruturas de armezanamento da exploração agrícola</t>
  </si>
  <si>
    <t>Fossas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</si>
  <si>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</si>
  <si>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Nitreiras</t>
  </si>
  <si>
    <t>Valas de condução de efluentes</t>
  </si>
  <si>
    <t>Lagoas impermeáveis</t>
  </si>
  <si>
    <t>Outros reservatórios</t>
  </si>
  <si>
    <t>Contratualizada</t>
  </si>
  <si>
    <t>2. Quantidade de efluentes pecuários produzidos na exploração agrícola, adquiridos externamente e vendidos / cedidos a terceiros</t>
  </si>
  <si>
    <t>Dias em pastoreio (número dias)</t>
  </si>
  <si>
    <r>
      <t>Quantidade de N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/ano ou Kg/t/ano)</t>
    </r>
  </si>
  <si>
    <t>Chorume</t>
  </si>
  <si>
    <t>Estrume</t>
  </si>
  <si>
    <r>
      <t>Quantidade de efluentes pecuários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/ano ou t/ano)</t>
    </r>
  </si>
  <si>
    <t>Exploração</t>
  </si>
  <si>
    <t>Externa</t>
  </si>
  <si>
    <t>Vendido / cedido a terceiros</t>
  </si>
  <si>
    <t>3. Aplicação de efluentes pecuários</t>
  </si>
  <si>
    <t>Vaca aleitante</t>
  </si>
  <si>
    <t>Vitelo de recria (&lt; 6 meses)</t>
  </si>
  <si>
    <t>Estrume fresco</t>
  </si>
  <si>
    <t>Estrume curtido</t>
  </si>
  <si>
    <t>Lugar de galinhas poedeiras</t>
  </si>
  <si>
    <t>Excrementos</t>
  </si>
  <si>
    <t>CN</t>
  </si>
  <si>
    <t>Nt (Kg/CN e ano)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</si>
  <si>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ou t/animal ou lugar/ano</t>
    </r>
  </si>
  <si>
    <r>
      <t>Nt (Kg/t de estrume ou 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de estrume)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</si>
  <si>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ou t/CN/ano</t>
    </r>
  </si>
  <si>
    <t>Bovino de recria (6 a 24 meses)</t>
  </si>
  <si>
    <t>Vitelo aleitamento (&lt; 3 meses)</t>
  </si>
  <si>
    <t>Lugar de porcas reprodutoras (substituição/gestão/lactação)</t>
  </si>
  <si>
    <t>Lugar de porcos de engorda/acabamento</t>
  </si>
  <si>
    <t>Lugar de bácoros/leitões desmamados</t>
  </si>
  <si>
    <t>Exploração de produção de leitões</t>
  </si>
  <si>
    <t>Exploração em ciclo fechado</t>
  </si>
  <si>
    <t>Exploração ovinos/caprinos carne</t>
  </si>
  <si>
    <t>Exploração ovinos/caprinos leite</t>
  </si>
  <si>
    <t>Cavalo adulto (&gt; 24 meses)</t>
  </si>
  <si>
    <t>Lugar de frangas de recria</t>
  </si>
  <si>
    <t>Lugar de frangos engorda</t>
  </si>
  <si>
    <t>Lugar de perus</t>
  </si>
  <si>
    <t>Categoria / Espécie animal</t>
  </si>
  <si>
    <t>Identifiicação da parcela (Número Parcelário)</t>
  </si>
  <si>
    <t>Cultura</t>
  </si>
  <si>
    <t>Própria exploração</t>
  </si>
  <si>
    <t>Área de aplicação dos efluentes (ha)</t>
  </si>
  <si>
    <t>Aplicação de efluentes</t>
  </si>
  <si>
    <t>Tipo</t>
  </si>
  <si>
    <t>Origem</t>
  </si>
  <si>
    <t>Data de aplicação</t>
  </si>
  <si>
    <r>
      <t>Quantidade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ou t)</t>
    </r>
  </si>
  <si>
    <t>Animais em pastoreio direto (tabela auxiliar de cálculo)</t>
  </si>
  <si>
    <t>(alterar apenas as linhas necessárias, consoante a tipologia animal)</t>
  </si>
  <si>
    <t>Quantidade de efluentes pecuários produzidos (tabela auxiliar de cálculo)</t>
  </si>
  <si>
    <t>Vaca leiteira - Estrume</t>
  </si>
  <si>
    <t>Vaca leiteira - Chorume</t>
  </si>
  <si>
    <t>Vaca aleitante - Estrume</t>
  </si>
  <si>
    <t>Vaca aleitante - Chorume</t>
  </si>
  <si>
    <t>Bovino de recria (6 a 24 meses) - Estrume</t>
  </si>
  <si>
    <t>Bovino de recria (6 a 24 meses) - Chorume</t>
  </si>
  <si>
    <t>Bovino de engorda intensiva - Estrume</t>
  </si>
  <si>
    <t>(copiar resultados para a tabela anterior, no campo respetivo)</t>
  </si>
  <si>
    <t>Bovino de engorda intensiva - Chorume</t>
  </si>
  <si>
    <t>Vitelo de recria (&lt; 6 meses) - Estrume</t>
  </si>
  <si>
    <t>Vitelo aleitamento (&lt; 3 meses) - Estrume</t>
  </si>
  <si>
    <t>Lugar de porcas reprodutoras (substituição/gestão/lactação) - Estrume</t>
  </si>
  <si>
    <t>Lugar de porcas reprodutoras (substituição/gestão/lactação) - Chorume</t>
  </si>
  <si>
    <t>Lugar de porcos de engorda/acabamento - Estrume</t>
  </si>
  <si>
    <t>Lugar de porcos de engorda/acabamento - Chorume</t>
  </si>
  <si>
    <t>Lugar de bácoros/leitões desmamados - Estrume</t>
  </si>
  <si>
    <t>Lugar de bácoros/leitões desmamados - Chorume</t>
  </si>
  <si>
    <t>Exploração de produção de leitões - Estrume</t>
  </si>
  <si>
    <t>Exploração de produção de leitões - Chorume</t>
  </si>
  <si>
    <t>Exploração em ciclo fechado - Estrume</t>
  </si>
  <si>
    <t>Exploração em ciclo fechado - Chorume</t>
  </si>
  <si>
    <t>Exploração ovinos/caprinos carne - Estrume</t>
  </si>
  <si>
    <t>Exploração ovinos/caprinos leite - Estrume</t>
  </si>
  <si>
    <t>Cavalo adulto (&gt; 24 meses) - Estrume fresco</t>
  </si>
  <si>
    <t>Cavalo adulto (&gt; 24 meses) - Estrume curtido</t>
  </si>
  <si>
    <t>Lugar de galinhas poedeiras - Excrementos</t>
  </si>
  <si>
    <t>Lugar de galinhas poedeiras - Estrume</t>
  </si>
  <si>
    <t>Lugar de frangas de recria - Estrume</t>
  </si>
  <si>
    <t>Lugar de frangos engorda - Estrume</t>
  </si>
  <si>
    <t>Lugar de perus - Estrume</t>
  </si>
  <si>
    <t>Azoto a aplicar (N) =</t>
  </si>
  <si>
    <t>Excesso de estrume =</t>
  </si>
  <si>
    <t>toneladas</t>
  </si>
  <si>
    <t>Efluentes pecuários em excesso (cálculo auxiliar - Determinação do excesso de produção de efluentes que deve ser vendido/cedido a terceiros)</t>
  </si>
  <si>
    <t>Sr(a). Agricultor(a):</t>
  </si>
  <si>
    <t>Este documento foi criado para o auxiliar na sua exploração, de modo a que conheça e consiga cumprir com a legislação aplicável às explorações localizadas em Zona Vulnerável a Nitratos. Verifique no nosso site, se esse é o seu caso. Se tiver dificuldades na sua localização, contacte os nossos serviços para ter apoio técnico.</t>
  </si>
  <si>
    <t>Se está associado e já dispõe de apoio técnico, solicite junto da sua associação o apoio necessário ao preenchimento deste documento. Atenção, este formato, é apenas um modelo que tem por base o formulário publicado na legislação em vigor, poderá utilizar outros modelos, desde que os mesmos contenham toda a informação necessária à verificação do cumprimento dos requisitos exigidos às explorações localizadas em zona vulnerável.</t>
  </si>
  <si>
    <t>Pode guardar este documento no seu computador, e preenchê-lo e imprimi-lo sempre que necessário. Tenha presente, que em caso de ser controlado para a verificação documental, para além de ter na sua posse este documento para cada cultura e parcela/parcelas homogéneas, deve ter anexos os resultados laboratoriais das análises de solo e de água e foliares, se aplicáveis.</t>
  </si>
  <si>
    <t>1. Folha de rosto com a identificação da exploração (que pode ser sempre reutilizada, excepto em caso de alterações de dados);</t>
  </si>
  <si>
    <t>2. Plano de Fertilização (que tem de ser preenchido anualmente, para cada cultura e parcela/parcelas homogéneas);</t>
  </si>
  <si>
    <t>4. Registo de Fertilização, que pode ser impresso e preenchido manualmente conforme se forem realizando as adubações;</t>
  </si>
  <si>
    <t>5. No caso de ser proprietário de exploração pecuária, deve igualmente deter o registo e aplicação de efluentes pecuários (excepto se tiver esta documentação no âmbito do PGEP e REAP).</t>
  </si>
  <si>
    <t>3. Análises laboratoriais com os resultados da água, solo e foliares quando aplicável (que fornecem os dados para a elaboração do plano de fertilização);</t>
  </si>
  <si>
    <t>Estamos ao seu dispor para qualquer esclarecimento adicional, podendo contactar-nos para a sede da DRAPLVT sempre que necessário.</t>
  </si>
  <si>
    <t>Assim, deve ter na sua posse, por um período de 5 anos, devidamente preenchido e impresso:</t>
  </si>
  <si>
    <r>
      <rPr>
        <b/>
        <sz val="11"/>
        <color theme="1" tint="0.249977111117893"/>
        <rFont val="Calibri"/>
        <family val="2"/>
        <scheme val="minor"/>
      </rPr>
      <t>NOTA:</t>
    </r>
    <r>
      <rPr>
        <sz val="11"/>
        <color theme="1" tint="0.249977111117893"/>
        <rFont val="Calibri"/>
        <family val="2"/>
        <scheme val="minor"/>
      </rPr>
      <t xml:space="preserve"> os campos automáticos, que não carecem de preenchimento, não permitem a edição</t>
    </r>
  </si>
  <si>
    <r>
      <t>Quantidade de efluentes pecuários (m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/ano ou t/ano)</t>
    </r>
  </si>
  <si>
    <r>
      <t>Quantidade de N                                        (Kg/m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/ano ou Kg/t/ano)</t>
    </r>
  </si>
  <si>
    <t>Alagamento (Arroz)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</si>
</sst>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BE5F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/>
      <top style="dashed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auto="1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indexed="64"/>
      </top>
      <bottom/>
      <diagonal/>
    </border>
    <border>
      <left style="thin">
        <color auto="1"/>
      </left>
      <right style="dashed">
        <color auto="1"/>
      </right>
      <top style="thin">
        <color indexed="64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auto="1"/>
      </left>
      <right style="dashed">
        <color auto="1"/>
      </right>
      <top style="dashed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2" fontId="0" fillId="0" borderId="0" xfId="0" applyNumberFormat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0" fillId="0" borderId="19" xfId="0" applyBorder="1"/>
    <xf numFmtId="2" fontId="0" fillId="0" borderId="9" xfId="0" applyNumberFormat="1" applyBorder="1" applyAlignment="1">
      <alignment horizontal="center" vertical="center"/>
    </xf>
    <xf numFmtId="0" fontId="0" fillId="0" borderId="3" xfId="0" applyBorder="1"/>
    <xf numFmtId="2" fontId="0" fillId="0" borderId="5" xfId="0" applyNumberFormat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2" borderId="24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49" fontId="0" fillId="0" borderId="4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7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Border="1" applyAlignment="1" applyProtection="1"/>
    <xf numFmtId="49" fontId="1" fillId="0" borderId="0" xfId="0" applyNumberFormat="1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Protection="1"/>
    <xf numFmtId="2" fontId="0" fillId="0" borderId="0" xfId="0" applyNumberForma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2" fontId="0" fillId="0" borderId="0" xfId="0" applyNumberFormat="1" applyProtection="1"/>
    <xf numFmtId="0" fontId="0" fillId="0" borderId="0" xfId="0" applyBorder="1"/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2" fontId="0" fillId="0" borderId="5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/>
    </xf>
    <xf numFmtId="0" fontId="11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12" xfId="0" applyFont="1" applyBorder="1"/>
    <xf numFmtId="0" fontId="1" fillId="0" borderId="8" xfId="0" applyFont="1" applyBorder="1"/>
    <xf numFmtId="0" fontId="0" fillId="0" borderId="1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2" fontId="0" fillId="0" borderId="28" xfId="0" applyNumberFormat="1" applyFont="1" applyFill="1" applyBorder="1" applyAlignment="1" applyProtection="1">
      <protection locked="0"/>
    </xf>
    <xf numFmtId="0" fontId="0" fillId="0" borderId="28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0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29" xfId="0" applyFont="1" applyFill="1" applyBorder="1" applyAlignment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0" fillId="0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2" fontId="1" fillId="4" borderId="2" xfId="0" applyNumberFormat="1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left" vertical="top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/>
    <xf numFmtId="0" fontId="1" fillId="0" borderId="0" xfId="0" applyFont="1" applyBorder="1" applyProtection="1"/>
    <xf numFmtId="0" fontId="0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top"/>
    </xf>
    <xf numFmtId="0" fontId="0" fillId="0" borderId="0" xfId="0" applyFont="1" applyFill="1" applyAlignment="1" applyProtection="1"/>
    <xf numFmtId="0" fontId="1" fillId="0" borderId="0" xfId="0" applyFont="1" applyFill="1" applyAlignment="1" applyProtection="1"/>
    <xf numFmtId="0" fontId="0" fillId="0" borderId="0" xfId="0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1" fillId="4" borderId="2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17" xfId="0" applyFont="1" applyBorder="1" applyAlignment="1" applyProtection="1">
      <alignment horizontal="center" vertical="top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</xf>
    <xf numFmtId="2" fontId="0" fillId="0" borderId="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</xf>
    <xf numFmtId="2" fontId="0" fillId="0" borderId="1" xfId="0" applyNumberFormat="1" applyFont="1" applyFill="1" applyBorder="1" applyAlignment="1" applyProtection="1">
      <alignment horizontal="center"/>
    </xf>
    <xf numFmtId="2" fontId="7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left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</xf>
    <xf numFmtId="0" fontId="15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hidden="1"/>
    </xf>
    <xf numFmtId="2" fontId="0" fillId="2" borderId="5" xfId="0" applyNumberFormat="1" applyFont="1" applyFill="1" applyBorder="1" applyAlignment="1" applyProtection="1">
      <alignment horizontal="center" vertical="center"/>
      <protection hidden="1"/>
    </xf>
    <xf numFmtId="2" fontId="0" fillId="0" borderId="4" xfId="0" applyNumberFormat="1" applyFont="1" applyFill="1" applyBorder="1" applyAlignment="1" applyProtection="1">
      <alignment horizontal="center" vertical="center"/>
      <protection hidden="1"/>
    </xf>
    <xf numFmtId="2" fontId="0" fillId="0" borderId="5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2" fontId="0" fillId="2" borderId="32" xfId="0" applyNumberFormat="1" applyFill="1" applyBorder="1" applyAlignment="1" applyProtection="1">
      <alignment horizontal="center" vertical="center"/>
      <protection hidden="1"/>
    </xf>
    <xf numFmtId="2" fontId="0" fillId="2" borderId="30" xfId="0" applyNumberFormat="1" applyFill="1" applyBorder="1" applyAlignment="1" applyProtection="1">
      <alignment horizontal="center" vertical="center"/>
      <protection hidden="1"/>
    </xf>
    <xf numFmtId="2" fontId="0" fillId="2" borderId="31" xfId="0" applyNumberFormat="1" applyFill="1" applyBorder="1" applyAlignment="1" applyProtection="1">
      <alignment horizontal="center" vertical="center"/>
      <protection hidden="1"/>
    </xf>
    <xf numFmtId="2" fontId="0" fillId="0" borderId="15" xfId="0" applyNumberFormat="1" applyFill="1" applyBorder="1" applyAlignment="1" applyProtection="1">
      <alignment horizontal="center" vertical="center"/>
      <protection hidden="1"/>
    </xf>
    <xf numFmtId="2" fontId="0" fillId="0" borderId="13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wrapText="1"/>
    </xf>
    <xf numFmtId="0" fontId="1" fillId="4" borderId="17" xfId="0" applyFont="1" applyFill="1" applyBorder="1" applyAlignment="1" applyProtection="1">
      <alignment horizontal="center" wrapText="1"/>
    </xf>
    <xf numFmtId="0" fontId="1" fillId="4" borderId="18" xfId="0" applyFont="1" applyFill="1" applyBorder="1" applyAlignment="1" applyProtection="1">
      <alignment horizontal="center" wrapText="1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wrapText="1"/>
      <protection locked="0"/>
    </xf>
    <xf numFmtId="0" fontId="0" fillId="2" borderId="31" xfId="0" applyFill="1" applyBorder="1" applyAlignment="1" applyProtection="1">
      <alignment horizontal="center" wrapText="1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2" fontId="0" fillId="0" borderId="34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2" fontId="0" fillId="0" borderId="36" xfId="0" applyNumberForma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 vertical="center"/>
      <protection hidden="1"/>
    </xf>
    <xf numFmtId="2" fontId="0" fillId="0" borderId="30" xfId="0" applyNumberForma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2" fontId="1" fillId="4" borderId="6" xfId="0" applyNumberFormat="1" applyFont="1" applyFill="1" applyBorder="1" applyAlignment="1" applyProtection="1">
      <alignment horizontal="center" vertical="center"/>
      <protection hidden="1"/>
    </xf>
    <xf numFmtId="2" fontId="1" fillId="4" borderId="17" xfId="0" applyNumberFormat="1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17" xfId="0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</xf>
    <xf numFmtId="2" fontId="0" fillId="0" borderId="28" xfId="0" applyNumberFormat="1" applyFont="1" applyFill="1" applyBorder="1" applyAlignment="1" applyProtection="1">
      <alignment horizontal="center" vertical="center"/>
      <protection hidden="1"/>
    </xf>
    <xf numFmtId="2" fontId="0" fillId="0" borderId="9" xfId="0" applyNumberFormat="1" applyFont="1" applyFill="1" applyBorder="1" applyAlignment="1" applyProtection="1">
      <alignment horizontal="center" vertical="center"/>
      <protection hidden="1"/>
    </xf>
    <xf numFmtId="2" fontId="0" fillId="0" borderId="9" xfId="0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2" fontId="1" fillId="4" borderId="18" xfId="0" applyNumberFormat="1" applyFont="1" applyFill="1" applyBorder="1" applyAlignment="1" applyProtection="1">
      <alignment horizontal="center" vertical="top"/>
      <protection hidden="1"/>
    </xf>
    <xf numFmtId="0" fontId="1" fillId="4" borderId="6" xfId="0" applyFont="1" applyFill="1" applyBorder="1" applyAlignment="1" applyProtection="1">
      <alignment horizontal="center" vertical="top"/>
      <protection hidden="1"/>
    </xf>
    <xf numFmtId="0" fontId="1" fillId="4" borderId="17" xfId="0" applyFont="1" applyFill="1" applyBorder="1" applyAlignment="1" applyProtection="1">
      <alignment horizontal="center" vertical="top"/>
      <protection hidden="1"/>
    </xf>
    <xf numFmtId="0" fontId="1" fillId="4" borderId="18" xfId="0" applyFont="1" applyFill="1" applyBorder="1" applyAlignment="1" applyProtection="1">
      <alignment horizontal="right" vertical="top"/>
    </xf>
    <xf numFmtId="0" fontId="1" fillId="4" borderId="6" xfId="0" applyFont="1" applyFill="1" applyBorder="1" applyAlignment="1" applyProtection="1">
      <alignment horizontal="right" vertical="top"/>
    </xf>
    <xf numFmtId="0" fontId="1" fillId="4" borderId="17" xfId="0" applyFont="1" applyFill="1" applyBorder="1" applyAlignment="1" applyProtection="1">
      <alignment horizontal="right" vertical="top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2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top"/>
    </xf>
    <xf numFmtId="2" fontId="1" fillId="4" borderId="6" xfId="0" applyNumberFormat="1" applyFont="1" applyFill="1" applyBorder="1" applyAlignment="1" applyProtection="1">
      <alignment horizontal="center" vertical="top"/>
    </xf>
    <xf numFmtId="2" fontId="1" fillId="4" borderId="17" xfId="0" applyNumberFormat="1" applyFont="1" applyFill="1" applyBorder="1" applyAlignment="1" applyProtection="1">
      <alignment horizontal="center" vertical="top"/>
    </xf>
    <xf numFmtId="0" fontId="1" fillId="4" borderId="17" xfId="0" applyFont="1" applyFill="1" applyBorder="1" applyAlignment="1" applyProtection="1">
      <alignment horizontal="center" vertical="top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2" fontId="15" fillId="4" borderId="2" xfId="0" applyNumberFormat="1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b/>
        <i val="0"/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AB26"/>
  <sheetViews>
    <sheetView tabSelected="1" view="pageLayout" zoomScaleNormal="100" zoomScaleSheetLayoutView="100" workbookViewId="0">
      <selection activeCell="AB24" sqref="AB24"/>
    </sheetView>
  </sheetViews>
  <sheetFormatPr defaultColWidth="8.88671875" defaultRowHeight="14.4" x14ac:dyDescent="0.3"/>
  <cols>
    <col min="1" max="1" width="9.33203125" style="48" customWidth="1"/>
    <col min="2" max="2" width="3.44140625" style="48" customWidth="1"/>
    <col min="3" max="7" width="3.88671875" style="48" customWidth="1"/>
    <col min="8" max="8" width="4.33203125" style="48" customWidth="1"/>
    <col min="9" max="11" width="3.88671875" style="48" customWidth="1"/>
    <col min="12" max="12" width="8.88671875" style="48"/>
    <col min="13" max="13" width="6.6640625" style="48" customWidth="1"/>
    <col min="14" max="14" width="6.6640625" style="48" bestFit="1" customWidth="1"/>
    <col min="15" max="28" width="3.88671875" style="48" customWidth="1"/>
    <col min="29" max="16384" width="8.88671875" style="48"/>
  </cols>
  <sheetData>
    <row r="1" spans="1:28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x14ac:dyDescent="0.3">
      <c r="A2" s="145" t="s">
        <v>302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166"/>
      <c r="X2" s="166"/>
      <c r="Y2" s="167"/>
      <c r="Z2" s="167"/>
      <c r="AA2" s="167"/>
      <c r="AB2" s="167"/>
    </row>
    <row r="3" spans="1:28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ht="45.6" customHeight="1" x14ac:dyDescent="0.3">
      <c r="A4" s="168" t="s">
        <v>303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</row>
    <row r="5" spans="1:28" x14ac:dyDescent="0.3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</row>
    <row r="6" spans="1:28" ht="45.6" customHeight="1" x14ac:dyDescent="0.3">
      <c r="A6" s="168" t="s">
        <v>304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</row>
    <row r="7" spans="1:28" x14ac:dyDescent="0.3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</row>
    <row r="8" spans="1:28" ht="45.6" customHeight="1" x14ac:dyDescent="0.3">
      <c r="A8" s="168" t="s">
        <v>305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</row>
    <row r="9" spans="1:28" x14ac:dyDescent="0.3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8" x14ac:dyDescent="0.3">
      <c r="A10" s="168" t="s">
        <v>312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</row>
    <row r="11" spans="1:28" x14ac:dyDescent="0.3">
      <c r="A11" s="168" t="s">
        <v>306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</row>
    <row r="12" spans="1:28" x14ac:dyDescent="0.3">
      <c r="A12" s="168" t="s">
        <v>307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</row>
    <row r="13" spans="1:28" x14ac:dyDescent="0.3">
      <c r="A13" s="168" t="s">
        <v>310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</row>
    <row r="14" spans="1:28" x14ac:dyDescent="0.3">
      <c r="A14" s="168" t="s">
        <v>308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</row>
    <row r="15" spans="1:28" ht="28.95" customHeight="1" x14ac:dyDescent="0.3">
      <c r="A15" s="168" t="s">
        <v>309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1:28" ht="14.4" customHeight="1" x14ac:dyDescent="0.3">
      <c r="A16" s="150" t="s">
        <v>313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1:28" x14ac:dyDescent="0.3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</row>
    <row r="18" spans="1:28" s="56" customFormat="1" x14ac:dyDescent="0.3">
      <c r="A18" s="168" t="s">
        <v>311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</row>
    <row r="19" spans="1:28" s="56" customFormat="1" x14ac:dyDescent="0.3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</row>
    <row r="20" spans="1:28" ht="21" customHeight="1" x14ac:dyDescent="0.3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</row>
    <row r="21" spans="1:28" ht="7.2" customHeight="1" x14ac:dyDescent="0.2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</row>
    <row r="22" spans="1:28" ht="21" customHeight="1" x14ac:dyDescent="0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</row>
    <row r="23" spans="1:28" ht="7.2" customHeight="1" x14ac:dyDescent="0.3">
      <c r="A23" s="121"/>
      <c r="B23" s="121"/>
      <c r="C23" s="121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21" customHeight="1" x14ac:dyDescent="0.3">
      <c r="A24" s="64"/>
      <c r="B24" s="64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</row>
    <row r="25" spans="1:28" ht="7.2" customHeight="1" x14ac:dyDescent="0.3">
      <c r="A25" s="121"/>
      <c r="B25" s="121"/>
      <c r="C25" s="121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21" customHeight="1" x14ac:dyDescent="0.3">
      <c r="A26" s="64"/>
      <c r="B26" s="64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</row>
  </sheetData>
  <sheetProtection password="A712" sheet="1" objects="1" scenarios="1" selectLockedCells="1"/>
  <mergeCells count="12">
    <mergeCell ref="W2:X2"/>
    <mergeCell ref="Y2:AB2"/>
    <mergeCell ref="A18:AB18"/>
    <mergeCell ref="A6:AB6"/>
    <mergeCell ref="A4:AB4"/>
    <mergeCell ref="A8:AB8"/>
    <mergeCell ref="A10:AB10"/>
    <mergeCell ref="A11:AB11"/>
    <mergeCell ref="A12:AB12"/>
    <mergeCell ref="A13:AB13"/>
    <mergeCell ref="A14:AB14"/>
    <mergeCell ref="A15:AB15"/>
  </mergeCells>
  <printOptions horizontalCentered="1"/>
  <pageMargins left="0.78740157480314965" right="0.78740157480314965" top="0.98425196850393704" bottom="0.78740157480314965" header="0" footer="0"/>
  <pageSetup paperSize="9" orientation="landscape" r:id="rId1"/>
  <headerFooter>
    <oddHeader>&amp;L&amp;"-,Negrito"&amp;14
Plano e Ficha de Registo de Fertilização
(Portaria n.º 259/2012, de 28 de agosto)&amp;R&amp;G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B2:K31"/>
  <sheetViews>
    <sheetView topLeftCell="B1" workbookViewId="0">
      <pane ySplit="2" topLeftCell="A3" activePane="bottomLeft" state="frozen"/>
      <selection pane="bottomLeft" activeCell="B19" sqref="B19:B20"/>
    </sheetView>
  </sheetViews>
  <sheetFormatPr defaultRowHeight="14.4" x14ac:dyDescent="0.3"/>
  <cols>
    <col min="2" max="2" width="51.33203125" style="93" bestFit="1" customWidth="1"/>
    <col min="3" max="3" width="6.6640625" style="93" customWidth="1"/>
    <col min="4" max="4" width="60.5546875" style="93" bestFit="1" customWidth="1"/>
    <col min="5" max="5" width="25.5546875" style="112" bestFit="1" customWidth="1"/>
    <col min="6" max="6" width="37.33203125" style="112" bestFit="1" customWidth="1"/>
    <col min="7" max="7" width="5.44140625" style="112" bestFit="1" customWidth="1"/>
    <col min="8" max="8" width="14.6640625" style="112" bestFit="1" customWidth="1"/>
    <col min="9" max="9" width="15.44140625" style="112" bestFit="1" customWidth="1"/>
    <col min="11" max="11" width="14" bestFit="1" customWidth="1"/>
  </cols>
  <sheetData>
    <row r="2" spans="2:11" ht="20.399999999999999" customHeight="1" x14ac:dyDescent="0.3">
      <c r="B2" s="132" t="s">
        <v>169</v>
      </c>
      <c r="C2" s="133"/>
      <c r="D2" s="113" t="s">
        <v>169</v>
      </c>
      <c r="E2" s="114" t="s">
        <v>239</v>
      </c>
      <c r="F2" s="114" t="s">
        <v>240</v>
      </c>
      <c r="G2" s="114" t="s">
        <v>237</v>
      </c>
      <c r="H2" s="114" t="s">
        <v>241</v>
      </c>
      <c r="I2" s="120" t="s">
        <v>238</v>
      </c>
    </row>
    <row r="3" spans="2:11" x14ac:dyDescent="0.3">
      <c r="B3" s="137" t="s">
        <v>173</v>
      </c>
      <c r="C3" s="134"/>
      <c r="D3" s="97" t="s">
        <v>268</v>
      </c>
      <c r="E3" s="115">
        <v>21</v>
      </c>
      <c r="F3" s="115">
        <v>5.3</v>
      </c>
      <c r="G3" s="115">
        <v>1.2</v>
      </c>
      <c r="H3" s="115">
        <v>17.5</v>
      </c>
      <c r="I3" s="98">
        <v>93</v>
      </c>
      <c r="K3" s="129" t="s">
        <v>225</v>
      </c>
    </row>
    <row r="4" spans="2:11" x14ac:dyDescent="0.3">
      <c r="B4" s="134" t="s">
        <v>242</v>
      </c>
      <c r="C4" s="134"/>
      <c r="D4" s="99" t="s">
        <v>269</v>
      </c>
      <c r="E4" s="116">
        <v>23</v>
      </c>
      <c r="F4" s="116">
        <v>4.3</v>
      </c>
      <c r="G4" s="116">
        <v>1.2</v>
      </c>
      <c r="H4" s="116">
        <v>19.2</v>
      </c>
      <c r="I4" s="100">
        <v>82</v>
      </c>
      <c r="K4" s="130" t="s">
        <v>224</v>
      </c>
    </row>
    <row r="5" spans="2:11" x14ac:dyDescent="0.3">
      <c r="B5" s="134" t="s">
        <v>251</v>
      </c>
      <c r="C5" s="134"/>
      <c r="D5" s="99" t="s">
        <v>270</v>
      </c>
      <c r="E5" s="116">
        <v>14</v>
      </c>
      <c r="F5" s="116">
        <v>5.3</v>
      </c>
      <c r="G5" s="116">
        <v>1</v>
      </c>
      <c r="H5" s="116">
        <v>14</v>
      </c>
      <c r="I5" s="100">
        <v>74</v>
      </c>
      <c r="K5" s="130" t="s">
        <v>233</v>
      </c>
    </row>
    <row r="6" spans="2:11" x14ac:dyDescent="0.3">
      <c r="B6" s="134" t="s">
        <v>247</v>
      </c>
      <c r="C6" s="134"/>
      <c r="D6" s="99" t="s">
        <v>271</v>
      </c>
      <c r="E6" s="116">
        <v>15.5</v>
      </c>
      <c r="F6" s="116">
        <v>4.3</v>
      </c>
      <c r="G6" s="116">
        <v>1</v>
      </c>
      <c r="H6" s="116">
        <v>15.5</v>
      </c>
      <c r="I6" s="100">
        <v>67</v>
      </c>
      <c r="K6" s="130" t="s">
        <v>234</v>
      </c>
    </row>
    <row r="7" spans="2:11" x14ac:dyDescent="0.3">
      <c r="B7" s="134" t="s">
        <v>248</v>
      </c>
      <c r="C7" s="134"/>
      <c r="D7" s="99" t="s">
        <v>272</v>
      </c>
      <c r="E7" s="116">
        <v>7</v>
      </c>
      <c r="F7" s="116">
        <v>5.3</v>
      </c>
      <c r="G7" s="116">
        <v>0.6</v>
      </c>
      <c r="H7" s="116">
        <v>11.5</v>
      </c>
      <c r="I7" s="100">
        <v>61</v>
      </c>
      <c r="K7" s="131" t="s">
        <v>236</v>
      </c>
    </row>
    <row r="8" spans="2:11" x14ac:dyDescent="0.3">
      <c r="B8" s="134" t="s">
        <v>249</v>
      </c>
      <c r="C8" s="134"/>
      <c r="D8" s="99" t="s">
        <v>273</v>
      </c>
      <c r="E8" s="116">
        <v>8</v>
      </c>
      <c r="F8" s="116">
        <v>4.3</v>
      </c>
      <c r="G8" s="116">
        <v>0.6</v>
      </c>
      <c r="H8" s="116">
        <v>13.5</v>
      </c>
      <c r="I8" s="100">
        <v>58</v>
      </c>
    </row>
    <row r="9" spans="2:11" ht="15.6" customHeight="1" x14ac:dyDescent="0.3">
      <c r="B9" s="134" t="s">
        <v>250</v>
      </c>
      <c r="C9" s="134"/>
      <c r="D9" s="99" t="s">
        <v>274</v>
      </c>
      <c r="E9" s="116">
        <v>6.8</v>
      </c>
      <c r="F9" s="116">
        <v>5.4</v>
      </c>
      <c r="G9" s="116">
        <v>0.6</v>
      </c>
      <c r="H9" s="116">
        <v>11.3</v>
      </c>
      <c r="I9" s="100">
        <v>61</v>
      </c>
    </row>
    <row r="10" spans="2:11" x14ac:dyDescent="0.3">
      <c r="B10" s="136" t="s">
        <v>246</v>
      </c>
      <c r="C10" s="134"/>
      <c r="D10" s="99" t="s">
        <v>276</v>
      </c>
      <c r="E10" s="116">
        <v>7.5</v>
      </c>
      <c r="F10" s="116">
        <v>4.3</v>
      </c>
      <c r="G10" s="116">
        <v>0.6</v>
      </c>
      <c r="H10" s="116">
        <v>12.5</v>
      </c>
      <c r="I10" s="100">
        <v>54</v>
      </c>
    </row>
    <row r="11" spans="2:11" x14ac:dyDescent="0.3">
      <c r="B11" s="134" t="s">
        <v>252</v>
      </c>
      <c r="C11" s="134"/>
      <c r="D11" s="99" t="s">
        <v>277</v>
      </c>
      <c r="E11" s="116">
        <v>2.2000000000000002</v>
      </c>
      <c r="F11" s="116">
        <v>5.3</v>
      </c>
      <c r="G11" s="116">
        <v>0.4</v>
      </c>
      <c r="H11" s="116">
        <v>5.5</v>
      </c>
      <c r="I11" s="100">
        <v>29</v>
      </c>
    </row>
    <row r="12" spans="2:11" x14ac:dyDescent="0.3">
      <c r="B12" s="134" t="s">
        <v>253</v>
      </c>
      <c r="C12" s="134"/>
      <c r="D12" s="99" t="s">
        <v>278</v>
      </c>
      <c r="E12" s="116">
        <v>1.4</v>
      </c>
      <c r="F12" s="116">
        <v>5.3</v>
      </c>
      <c r="G12" s="116">
        <v>0.2</v>
      </c>
      <c r="H12" s="116">
        <v>3.5</v>
      </c>
      <c r="I12" s="100">
        <v>19</v>
      </c>
    </row>
    <row r="13" spans="2:11" x14ac:dyDescent="0.3">
      <c r="B13" s="134" t="s">
        <v>235</v>
      </c>
      <c r="C13" s="135"/>
      <c r="D13" s="118" t="s">
        <v>279</v>
      </c>
      <c r="E13" s="117">
        <v>3.4</v>
      </c>
      <c r="F13" s="117">
        <v>7.8</v>
      </c>
      <c r="G13" s="117">
        <v>0.35</v>
      </c>
      <c r="H13" s="117">
        <v>9.6999999999999993</v>
      </c>
      <c r="I13" s="101">
        <v>76</v>
      </c>
    </row>
    <row r="14" spans="2:11" x14ac:dyDescent="0.3">
      <c r="B14" s="134" t="s">
        <v>254</v>
      </c>
      <c r="C14" s="135"/>
      <c r="D14" s="118" t="s">
        <v>280</v>
      </c>
      <c r="E14" s="117">
        <v>6</v>
      </c>
      <c r="F14" s="117">
        <v>4.7</v>
      </c>
      <c r="G14" s="117">
        <v>0.35</v>
      </c>
      <c r="H14" s="117">
        <v>17.100000000000001</v>
      </c>
      <c r="I14" s="101">
        <v>81</v>
      </c>
    </row>
    <row r="15" spans="2:11" x14ac:dyDescent="0.3">
      <c r="B15" s="135" t="s">
        <v>244</v>
      </c>
      <c r="C15" s="134"/>
      <c r="D15" s="102" t="s">
        <v>281</v>
      </c>
      <c r="E15" s="117">
        <v>1.2</v>
      </c>
      <c r="F15" s="117">
        <v>7.8</v>
      </c>
      <c r="G15" s="117">
        <v>0.15</v>
      </c>
      <c r="H15" s="117">
        <v>8</v>
      </c>
      <c r="I15" s="101">
        <v>62</v>
      </c>
    </row>
    <row r="16" spans="2:11" x14ac:dyDescent="0.3">
      <c r="B16" s="134" t="s">
        <v>245</v>
      </c>
      <c r="C16" s="134"/>
      <c r="D16" s="102" t="s">
        <v>282</v>
      </c>
      <c r="E16" s="117">
        <v>1.6</v>
      </c>
      <c r="F16" s="117">
        <v>6</v>
      </c>
      <c r="G16" s="117">
        <v>0.15</v>
      </c>
      <c r="H16" s="117">
        <v>10.7</v>
      </c>
      <c r="I16" s="101">
        <v>64</v>
      </c>
    </row>
    <row r="17" spans="2:9" x14ac:dyDescent="0.3">
      <c r="B17" s="134" t="s">
        <v>231</v>
      </c>
      <c r="C17" s="136"/>
      <c r="D17" s="119" t="s">
        <v>283</v>
      </c>
      <c r="E17" s="117">
        <v>0.5</v>
      </c>
      <c r="F17" s="117">
        <v>7.8</v>
      </c>
      <c r="G17" s="117">
        <v>0.05</v>
      </c>
      <c r="H17" s="117">
        <v>10</v>
      </c>
      <c r="I17" s="101">
        <v>78</v>
      </c>
    </row>
    <row r="18" spans="2:9" x14ac:dyDescent="0.3">
      <c r="B18" s="134" t="s">
        <v>170</v>
      </c>
      <c r="C18" s="136"/>
      <c r="D18" s="119" t="s">
        <v>284</v>
      </c>
      <c r="E18" s="117">
        <v>0.8</v>
      </c>
      <c r="F18" s="117">
        <v>6</v>
      </c>
      <c r="G18" s="117">
        <v>0.05</v>
      </c>
      <c r="H18" s="117">
        <v>16</v>
      </c>
      <c r="I18" s="101">
        <v>96</v>
      </c>
    </row>
    <row r="19" spans="2:9" ht="18" customHeight="1" x14ac:dyDescent="0.3">
      <c r="B19" s="134" t="s">
        <v>243</v>
      </c>
      <c r="C19" s="134"/>
      <c r="D19" s="102" t="s">
        <v>285</v>
      </c>
      <c r="E19" s="117">
        <v>5.0999999999999996</v>
      </c>
      <c r="F19" s="117">
        <v>7.8</v>
      </c>
      <c r="G19" s="117">
        <v>0.52</v>
      </c>
      <c r="H19" s="117">
        <v>9.8000000000000007</v>
      </c>
      <c r="I19" s="101">
        <v>76</v>
      </c>
    </row>
    <row r="20" spans="2:9" x14ac:dyDescent="0.3">
      <c r="B20" s="134" t="s">
        <v>232</v>
      </c>
      <c r="C20" s="134"/>
      <c r="D20" s="102" t="s">
        <v>286</v>
      </c>
      <c r="E20" s="117">
        <v>8.6999999999999993</v>
      </c>
      <c r="F20" s="117">
        <v>4.7</v>
      </c>
      <c r="G20" s="117">
        <v>0.52</v>
      </c>
      <c r="H20" s="117">
        <v>16.7</v>
      </c>
      <c r="I20" s="101">
        <v>79</v>
      </c>
    </row>
    <row r="21" spans="2:9" ht="18" customHeight="1" x14ac:dyDescent="0.3">
      <c r="C21" s="134"/>
      <c r="D21" s="102" t="s">
        <v>287</v>
      </c>
      <c r="E21" s="117">
        <v>12.9</v>
      </c>
      <c r="F21" s="117">
        <v>7.8</v>
      </c>
      <c r="G21" s="117">
        <v>1.49</v>
      </c>
      <c r="H21" s="117">
        <v>8.6</v>
      </c>
      <c r="I21" s="101">
        <v>67</v>
      </c>
    </row>
    <row r="22" spans="2:9" x14ac:dyDescent="0.3">
      <c r="C22" s="134"/>
      <c r="D22" s="102" t="s">
        <v>288</v>
      </c>
      <c r="E22" s="117">
        <v>19.100000000000001</v>
      </c>
      <c r="F22" s="117">
        <v>6</v>
      </c>
      <c r="G22" s="117">
        <v>1.49</v>
      </c>
      <c r="H22" s="117">
        <v>12.8</v>
      </c>
      <c r="I22" s="101">
        <v>77</v>
      </c>
    </row>
    <row r="23" spans="2:9" x14ac:dyDescent="0.3">
      <c r="B23" s="135"/>
      <c r="C23" s="134"/>
      <c r="D23" s="99" t="s">
        <v>289</v>
      </c>
      <c r="E23" s="116">
        <v>1.7</v>
      </c>
      <c r="F23" s="116">
        <v>8</v>
      </c>
      <c r="G23" s="116">
        <v>0.17</v>
      </c>
      <c r="H23" s="116">
        <v>10</v>
      </c>
      <c r="I23" s="100">
        <v>80</v>
      </c>
    </row>
    <row r="24" spans="2:9" x14ac:dyDescent="0.3">
      <c r="C24" s="134"/>
      <c r="D24" s="99" t="s">
        <v>290</v>
      </c>
      <c r="E24" s="116">
        <v>2.2999999999999998</v>
      </c>
      <c r="F24" s="116">
        <v>8</v>
      </c>
      <c r="G24" s="116">
        <v>0.23</v>
      </c>
      <c r="H24" s="116">
        <v>10</v>
      </c>
      <c r="I24" s="100">
        <v>80</v>
      </c>
    </row>
    <row r="25" spans="2:9" x14ac:dyDescent="0.3">
      <c r="B25" s="134"/>
      <c r="C25" s="134"/>
      <c r="D25" s="102" t="s">
        <v>291</v>
      </c>
      <c r="E25" s="117">
        <v>12</v>
      </c>
      <c r="F25" s="117">
        <v>4.4000000000000004</v>
      </c>
      <c r="G25" s="117">
        <v>1</v>
      </c>
      <c r="H25" s="117">
        <v>12</v>
      </c>
      <c r="I25" s="101">
        <v>53</v>
      </c>
    </row>
    <row r="26" spans="2:9" x14ac:dyDescent="0.3">
      <c r="C26" s="134"/>
      <c r="D26" s="102" t="s">
        <v>292</v>
      </c>
      <c r="E26" s="117">
        <v>8</v>
      </c>
      <c r="F26" s="117">
        <v>6.8</v>
      </c>
      <c r="G26" s="117">
        <v>1</v>
      </c>
      <c r="H26" s="117">
        <v>8</v>
      </c>
      <c r="I26" s="101">
        <v>54</v>
      </c>
    </row>
    <row r="27" spans="2:9" ht="15.6" customHeight="1" x14ac:dyDescent="0.3">
      <c r="B27" s="134"/>
      <c r="C27" s="134"/>
      <c r="D27" s="99" t="s">
        <v>293</v>
      </c>
      <c r="E27" s="116">
        <v>2.7E-2</v>
      </c>
      <c r="F27" s="116">
        <v>21</v>
      </c>
      <c r="G27" s="116">
        <v>1.2999999999999999E-2</v>
      </c>
      <c r="H27" s="116">
        <v>2.1</v>
      </c>
      <c r="I27" s="100">
        <v>44</v>
      </c>
    </row>
    <row r="28" spans="2:9" x14ac:dyDescent="0.3">
      <c r="C28" s="134"/>
      <c r="D28" s="99" t="s">
        <v>294</v>
      </c>
      <c r="E28" s="116">
        <v>1.4999999999999999E-2</v>
      </c>
      <c r="F28" s="116">
        <v>27</v>
      </c>
      <c r="G28" s="116">
        <v>1.2999999999999999E-2</v>
      </c>
      <c r="H28" s="116">
        <v>1.2</v>
      </c>
      <c r="I28" s="100">
        <v>31</v>
      </c>
    </row>
    <row r="29" spans="2:9" x14ac:dyDescent="0.3">
      <c r="B29" s="134"/>
      <c r="C29" s="134"/>
      <c r="D29" s="99" t="s">
        <v>295</v>
      </c>
      <c r="E29" s="116">
        <v>8.0000000000000002E-3</v>
      </c>
      <c r="F29" s="116">
        <v>30</v>
      </c>
      <c r="G29" s="116">
        <v>6.0000000000000001E-3</v>
      </c>
      <c r="H29" s="116">
        <v>1.3</v>
      </c>
      <c r="I29" s="100">
        <v>40</v>
      </c>
    </row>
    <row r="30" spans="2:9" x14ac:dyDescent="0.3">
      <c r="C30" s="134"/>
      <c r="D30" s="99" t="s">
        <v>296</v>
      </c>
      <c r="E30" s="116">
        <v>8.0000000000000002E-3</v>
      </c>
      <c r="F30" s="116">
        <v>34</v>
      </c>
      <c r="G30" s="116">
        <v>6.0000000000000001E-3</v>
      </c>
      <c r="H30" s="116">
        <v>1.3</v>
      </c>
      <c r="I30" s="100">
        <v>45</v>
      </c>
    </row>
    <row r="31" spans="2:9" x14ac:dyDescent="0.3">
      <c r="C31" s="134"/>
      <c r="D31" s="99" t="s">
        <v>297</v>
      </c>
      <c r="E31" s="116">
        <v>0.03</v>
      </c>
      <c r="F31" s="116">
        <v>28</v>
      </c>
      <c r="G31" s="116">
        <v>2.5000000000000001E-2</v>
      </c>
      <c r="H31" s="116">
        <v>1.2</v>
      </c>
      <c r="I31" s="100">
        <v>34</v>
      </c>
    </row>
  </sheetData>
  <sortState ref="B3:B31">
    <sortCondition ref="B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AB30"/>
  <sheetViews>
    <sheetView view="pageLayout" zoomScaleNormal="100" zoomScaleSheetLayoutView="100" workbookViewId="0">
      <selection activeCell="B6" sqref="B6:H6"/>
    </sheetView>
  </sheetViews>
  <sheetFormatPr defaultColWidth="8.88671875" defaultRowHeight="14.4" x14ac:dyDescent="0.3"/>
  <cols>
    <col min="1" max="1" width="3.44140625" style="48" customWidth="1"/>
    <col min="2" max="2" width="3.88671875" style="48" customWidth="1"/>
    <col min="3" max="4" width="5" style="48" customWidth="1"/>
    <col min="5" max="5" width="1.88671875" style="48" customWidth="1"/>
    <col min="6" max="6" width="1.33203125" style="48" customWidth="1"/>
    <col min="7" max="7" width="4.6640625" style="48" customWidth="1"/>
    <col min="8" max="8" width="2.33203125" style="48" customWidth="1"/>
    <col min="9" max="9" width="2.5546875" style="48" customWidth="1"/>
    <col min="10" max="10" width="3.88671875" style="48" customWidth="1"/>
    <col min="11" max="11" width="3.109375" style="48" customWidth="1"/>
    <col min="12" max="12" width="8.33203125" style="48" customWidth="1"/>
    <col min="13" max="13" width="17.44140625" style="48" customWidth="1"/>
    <col min="14" max="14" width="7.33203125" style="48" customWidth="1"/>
    <col min="15" max="15" width="8.5546875" style="48" customWidth="1"/>
    <col min="16" max="16" width="12.6640625" style="48" customWidth="1"/>
    <col min="17" max="17" width="3.33203125" style="48" customWidth="1"/>
    <col min="18" max="18" width="1" style="48" customWidth="1"/>
    <col min="19" max="19" width="8.6640625" style="48" customWidth="1"/>
    <col min="20" max="20" width="6.6640625" style="48" customWidth="1"/>
    <col min="21" max="21" width="8.88671875" style="48" customWidth="1"/>
    <col min="22" max="22" width="2.33203125" style="48" customWidth="1"/>
    <col min="23" max="23" width="10.44140625" style="48" customWidth="1"/>
    <col min="24" max="24" width="2.6640625" style="48" customWidth="1"/>
    <col min="25" max="25" width="3.33203125" style="48" customWidth="1"/>
    <col min="26" max="26" width="3.5546875" style="48" customWidth="1"/>
    <col min="27" max="28" width="3.88671875" style="48" customWidth="1"/>
    <col min="29" max="16384" width="8.88671875" style="48"/>
  </cols>
  <sheetData>
    <row r="1" spans="1:28" ht="13.2" customHeight="1" x14ac:dyDescent="0.3">
      <c r="A1" s="90" t="s">
        <v>230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49"/>
      <c r="AB1" s="49"/>
    </row>
    <row r="2" spans="1:28" ht="5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3.2" customHeight="1" x14ac:dyDescent="0.3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49"/>
      <c r="AB3" s="49"/>
    </row>
    <row r="4" spans="1:28" ht="14.4" customHeight="1" x14ac:dyDescent="0.3">
      <c r="A4" s="87"/>
      <c r="B4" s="294" t="s">
        <v>256</v>
      </c>
      <c r="C4" s="294"/>
      <c r="D4" s="294"/>
      <c r="E4" s="294"/>
      <c r="F4" s="294"/>
      <c r="G4" s="294"/>
      <c r="H4" s="297"/>
      <c r="I4" s="293" t="s">
        <v>257</v>
      </c>
      <c r="J4" s="294"/>
      <c r="K4" s="294"/>
      <c r="L4" s="297"/>
      <c r="M4" s="253" t="s">
        <v>259</v>
      </c>
      <c r="N4" s="233"/>
      <c r="O4" s="256"/>
      <c r="P4" s="253" t="s">
        <v>260</v>
      </c>
      <c r="Q4" s="233"/>
      <c r="R4" s="233"/>
      <c r="S4" s="233"/>
      <c r="T4" s="233"/>
      <c r="U4" s="233"/>
      <c r="V4" s="233"/>
      <c r="W4" s="233"/>
      <c r="X4" s="88"/>
      <c r="Y4" s="88"/>
      <c r="Z4" s="88"/>
      <c r="AA4" s="49"/>
      <c r="AB4" s="49"/>
    </row>
    <row r="5" spans="1:28" ht="28.95" customHeight="1" x14ac:dyDescent="0.3">
      <c r="A5" s="87"/>
      <c r="B5" s="296"/>
      <c r="C5" s="296"/>
      <c r="D5" s="296"/>
      <c r="E5" s="296"/>
      <c r="F5" s="296"/>
      <c r="G5" s="296"/>
      <c r="H5" s="300"/>
      <c r="I5" s="295"/>
      <c r="J5" s="296"/>
      <c r="K5" s="296"/>
      <c r="L5" s="300"/>
      <c r="M5" s="103" t="s">
        <v>258</v>
      </c>
      <c r="N5" s="253" t="s">
        <v>220</v>
      </c>
      <c r="O5" s="256"/>
      <c r="P5" s="107" t="s">
        <v>261</v>
      </c>
      <c r="Q5" s="253" t="s">
        <v>262</v>
      </c>
      <c r="R5" s="233"/>
      <c r="S5" s="256"/>
      <c r="T5" s="253" t="s">
        <v>263</v>
      </c>
      <c r="U5" s="256"/>
      <c r="V5" s="253" t="s">
        <v>264</v>
      </c>
      <c r="W5" s="233"/>
      <c r="X5" s="88"/>
      <c r="Y5" s="88"/>
      <c r="Z5" s="88"/>
      <c r="AA5" s="49"/>
      <c r="AB5" s="49"/>
    </row>
    <row r="6" spans="1:28" ht="13.2" customHeight="1" x14ac:dyDescent="0.3">
      <c r="A6" s="87"/>
      <c r="B6" s="370"/>
      <c r="C6" s="371"/>
      <c r="D6" s="371"/>
      <c r="E6" s="371"/>
      <c r="F6" s="371"/>
      <c r="G6" s="371"/>
      <c r="H6" s="371"/>
      <c r="I6" s="372"/>
      <c r="J6" s="373"/>
      <c r="K6" s="373"/>
      <c r="L6" s="370"/>
      <c r="M6" s="108"/>
      <c r="N6" s="372"/>
      <c r="O6" s="370"/>
      <c r="P6" s="109"/>
      <c r="Q6" s="372"/>
      <c r="R6" s="373"/>
      <c r="S6" s="370"/>
      <c r="T6" s="374"/>
      <c r="U6" s="375"/>
      <c r="V6" s="374"/>
      <c r="W6" s="376"/>
      <c r="X6" s="88"/>
      <c r="Y6" s="88"/>
      <c r="Z6" s="88"/>
      <c r="AA6" s="49"/>
      <c r="AB6" s="49"/>
    </row>
    <row r="7" spans="1:28" ht="13.2" customHeight="1" x14ac:dyDescent="0.3">
      <c r="A7" s="87"/>
      <c r="B7" s="349"/>
      <c r="C7" s="350"/>
      <c r="D7" s="350"/>
      <c r="E7" s="350"/>
      <c r="F7" s="350"/>
      <c r="G7" s="350"/>
      <c r="H7" s="350"/>
      <c r="I7" s="351"/>
      <c r="J7" s="352"/>
      <c r="K7" s="352"/>
      <c r="L7" s="349"/>
      <c r="M7" s="110"/>
      <c r="N7" s="351"/>
      <c r="O7" s="349"/>
      <c r="P7" s="110"/>
      <c r="Q7" s="351"/>
      <c r="R7" s="352"/>
      <c r="S7" s="349"/>
      <c r="T7" s="353"/>
      <c r="U7" s="354"/>
      <c r="V7" s="353"/>
      <c r="W7" s="355"/>
      <c r="X7" s="88"/>
      <c r="Y7" s="88"/>
      <c r="Z7" s="88"/>
      <c r="AA7" s="49"/>
      <c r="AB7" s="49"/>
    </row>
    <row r="8" spans="1:28" ht="13.2" customHeight="1" x14ac:dyDescent="0.3">
      <c r="A8" s="87"/>
      <c r="B8" s="364"/>
      <c r="C8" s="365"/>
      <c r="D8" s="365"/>
      <c r="E8" s="365"/>
      <c r="F8" s="365"/>
      <c r="G8" s="365"/>
      <c r="H8" s="365"/>
      <c r="I8" s="363"/>
      <c r="J8" s="366"/>
      <c r="K8" s="366"/>
      <c r="L8" s="364"/>
      <c r="M8" s="111"/>
      <c r="N8" s="363"/>
      <c r="O8" s="364"/>
      <c r="P8" s="111"/>
      <c r="Q8" s="363"/>
      <c r="R8" s="366"/>
      <c r="S8" s="364"/>
      <c r="T8" s="367"/>
      <c r="U8" s="368"/>
      <c r="V8" s="367"/>
      <c r="W8" s="369"/>
      <c r="X8" s="88"/>
      <c r="Y8" s="88"/>
      <c r="Z8" s="88"/>
      <c r="AA8" s="49"/>
      <c r="AB8" s="49"/>
    </row>
    <row r="9" spans="1:28" ht="13.2" customHeight="1" x14ac:dyDescent="0.3">
      <c r="A9" s="87"/>
      <c r="B9" s="349"/>
      <c r="C9" s="350"/>
      <c r="D9" s="350"/>
      <c r="E9" s="350"/>
      <c r="F9" s="350"/>
      <c r="G9" s="350"/>
      <c r="H9" s="350"/>
      <c r="I9" s="351"/>
      <c r="J9" s="352"/>
      <c r="K9" s="352"/>
      <c r="L9" s="349"/>
      <c r="M9" s="110"/>
      <c r="N9" s="351"/>
      <c r="O9" s="349"/>
      <c r="P9" s="110"/>
      <c r="Q9" s="351"/>
      <c r="R9" s="352"/>
      <c r="S9" s="349"/>
      <c r="T9" s="353"/>
      <c r="U9" s="354"/>
      <c r="V9" s="353"/>
      <c r="W9" s="355"/>
      <c r="X9" s="67"/>
      <c r="Y9" s="67"/>
      <c r="Z9" s="67"/>
      <c r="AA9" s="62"/>
      <c r="AB9" s="49"/>
    </row>
    <row r="10" spans="1:28" ht="13.2" customHeight="1" x14ac:dyDescent="0.3">
      <c r="A10" s="87"/>
      <c r="B10" s="364"/>
      <c r="C10" s="365"/>
      <c r="D10" s="365"/>
      <c r="E10" s="365"/>
      <c r="F10" s="365"/>
      <c r="G10" s="365"/>
      <c r="H10" s="365"/>
      <c r="I10" s="363"/>
      <c r="J10" s="366"/>
      <c r="K10" s="366"/>
      <c r="L10" s="364"/>
      <c r="M10" s="111"/>
      <c r="N10" s="363"/>
      <c r="O10" s="364"/>
      <c r="P10" s="111"/>
      <c r="Q10" s="363"/>
      <c r="R10" s="366"/>
      <c r="S10" s="364"/>
      <c r="T10" s="367"/>
      <c r="U10" s="368"/>
      <c r="V10" s="367"/>
      <c r="W10" s="369"/>
      <c r="X10" s="88"/>
      <c r="Y10" s="88"/>
      <c r="Z10" s="88"/>
      <c r="AA10" s="49"/>
      <c r="AB10" s="49"/>
    </row>
    <row r="11" spans="1:28" ht="13.2" customHeight="1" x14ac:dyDescent="0.3">
      <c r="A11" s="87"/>
      <c r="B11" s="349"/>
      <c r="C11" s="350"/>
      <c r="D11" s="350"/>
      <c r="E11" s="350"/>
      <c r="F11" s="350"/>
      <c r="G11" s="350"/>
      <c r="H11" s="350"/>
      <c r="I11" s="351"/>
      <c r="J11" s="352"/>
      <c r="K11" s="352"/>
      <c r="L11" s="349"/>
      <c r="M11" s="110"/>
      <c r="N11" s="351"/>
      <c r="O11" s="349"/>
      <c r="P11" s="110"/>
      <c r="Q11" s="351"/>
      <c r="R11" s="352"/>
      <c r="S11" s="349"/>
      <c r="T11" s="353"/>
      <c r="U11" s="354"/>
      <c r="V11" s="353"/>
      <c r="W11" s="355"/>
      <c r="X11" s="67"/>
      <c r="Y11" s="67"/>
      <c r="Z11" s="67"/>
      <c r="AA11" s="62"/>
      <c r="AB11" s="49"/>
    </row>
    <row r="12" spans="1:28" ht="13.2" customHeight="1" x14ac:dyDescent="0.3">
      <c r="A12" s="87"/>
      <c r="B12" s="364"/>
      <c r="C12" s="365"/>
      <c r="D12" s="365"/>
      <c r="E12" s="365"/>
      <c r="F12" s="365"/>
      <c r="G12" s="365"/>
      <c r="H12" s="365"/>
      <c r="I12" s="363"/>
      <c r="J12" s="366"/>
      <c r="K12" s="366"/>
      <c r="L12" s="364"/>
      <c r="M12" s="111"/>
      <c r="N12" s="363"/>
      <c r="O12" s="364"/>
      <c r="P12" s="111"/>
      <c r="Q12" s="363"/>
      <c r="R12" s="366"/>
      <c r="S12" s="364"/>
      <c r="T12" s="367"/>
      <c r="U12" s="368"/>
      <c r="V12" s="367"/>
      <c r="W12" s="369"/>
      <c r="X12" s="88"/>
      <c r="Y12" s="88"/>
      <c r="Z12" s="88"/>
      <c r="AA12" s="49"/>
      <c r="AB12" s="49"/>
    </row>
    <row r="13" spans="1:28" ht="13.2" customHeight="1" x14ac:dyDescent="0.3">
      <c r="A13" s="87"/>
      <c r="B13" s="349"/>
      <c r="C13" s="350"/>
      <c r="D13" s="350"/>
      <c r="E13" s="350"/>
      <c r="F13" s="350"/>
      <c r="G13" s="350"/>
      <c r="H13" s="350"/>
      <c r="I13" s="351"/>
      <c r="J13" s="352"/>
      <c r="K13" s="352"/>
      <c r="L13" s="349"/>
      <c r="M13" s="110"/>
      <c r="N13" s="351"/>
      <c r="O13" s="349"/>
      <c r="P13" s="110"/>
      <c r="Q13" s="351"/>
      <c r="R13" s="352"/>
      <c r="S13" s="349"/>
      <c r="T13" s="353"/>
      <c r="U13" s="354"/>
      <c r="V13" s="353"/>
      <c r="W13" s="355"/>
      <c r="X13" s="67"/>
      <c r="Y13" s="67"/>
      <c r="Z13" s="67"/>
      <c r="AA13" s="62"/>
      <c r="AB13" s="49"/>
    </row>
    <row r="14" spans="1:28" ht="13.2" customHeight="1" x14ac:dyDescent="0.3">
      <c r="A14" s="87"/>
      <c r="B14" s="364"/>
      <c r="C14" s="365"/>
      <c r="D14" s="365"/>
      <c r="E14" s="365"/>
      <c r="F14" s="365"/>
      <c r="G14" s="365"/>
      <c r="H14" s="365"/>
      <c r="I14" s="363"/>
      <c r="J14" s="366"/>
      <c r="K14" s="366"/>
      <c r="L14" s="364"/>
      <c r="M14" s="111"/>
      <c r="N14" s="363"/>
      <c r="O14" s="364"/>
      <c r="P14" s="111"/>
      <c r="Q14" s="363"/>
      <c r="R14" s="366"/>
      <c r="S14" s="364"/>
      <c r="T14" s="367"/>
      <c r="U14" s="368"/>
      <c r="V14" s="367"/>
      <c r="W14" s="369"/>
      <c r="X14" s="88"/>
      <c r="Y14" s="88"/>
      <c r="Z14" s="88"/>
      <c r="AA14" s="49"/>
      <c r="AB14" s="49"/>
    </row>
    <row r="15" spans="1:28" ht="13.2" customHeight="1" x14ac:dyDescent="0.3">
      <c r="A15" s="87"/>
      <c r="B15" s="349"/>
      <c r="C15" s="350"/>
      <c r="D15" s="350"/>
      <c r="E15" s="350"/>
      <c r="F15" s="350"/>
      <c r="G15" s="350"/>
      <c r="H15" s="350"/>
      <c r="I15" s="351"/>
      <c r="J15" s="352"/>
      <c r="K15" s="352"/>
      <c r="L15" s="349"/>
      <c r="M15" s="110"/>
      <c r="N15" s="351"/>
      <c r="O15" s="349"/>
      <c r="P15" s="110"/>
      <c r="Q15" s="351"/>
      <c r="R15" s="352"/>
      <c r="S15" s="349"/>
      <c r="T15" s="353"/>
      <c r="U15" s="354"/>
      <c r="V15" s="353"/>
      <c r="W15" s="355"/>
      <c r="X15" s="88"/>
      <c r="Y15" s="88"/>
      <c r="Z15" s="88"/>
      <c r="AA15" s="49"/>
      <c r="AB15" s="49"/>
    </row>
    <row r="16" spans="1:28" ht="13.2" customHeight="1" x14ac:dyDescent="0.3">
      <c r="A16" s="87"/>
      <c r="B16" s="364"/>
      <c r="C16" s="365"/>
      <c r="D16" s="365"/>
      <c r="E16" s="365"/>
      <c r="F16" s="365"/>
      <c r="G16" s="365"/>
      <c r="H16" s="365"/>
      <c r="I16" s="363"/>
      <c r="J16" s="366"/>
      <c r="K16" s="366"/>
      <c r="L16" s="364"/>
      <c r="M16" s="111"/>
      <c r="N16" s="363"/>
      <c r="O16" s="364"/>
      <c r="P16" s="111"/>
      <c r="Q16" s="363"/>
      <c r="R16" s="366"/>
      <c r="S16" s="364"/>
      <c r="T16" s="367"/>
      <c r="U16" s="368"/>
      <c r="V16" s="367"/>
      <c r="W16" s="369"/>
      <c r="X16" s="88"/>
      <c r="Y16" s="88"/>
      <c r="Z16" s="88"/>
      <c r="AA16" s="49"/>
      <c r="AB16" s="49"/>
    </row>
    <row r="17" spans="1:28" ht="13.2" customHeight="1" x14ac:dyDescent="0.3">
      <c r="A17" s="87"/>
      <c r="B17" s="349"/>
      <c r="C17" s="350"/>
      <c r="D17" s="350"/>
      <c r="E17" s="350"/>
      <c r="F17" s="350"/>
      <c r="G17" s="350"/>
      <c r="H17" s="350"/>
      <c r="I17" s="351"/>
      <c r="J17" s="352"/>
      <c r="K17" s="352"/>
      <c r="L17" s="349"/>
      <c r="M17" s="110"/>
      <c r="N17" s="351"/>
      <c r="O17" s="349"/>
      <c r="P17" s="110"/>
      <c r="Q17" s="351"/>
      <c r="R17" s="352"/>
      <c r="S17" s="349"/>
      <c r="T17" s="353"/>
      <c r="U17" s="354"/>
      <c r="V17" s="353"/>
      <c r="W17" s="355"/>
      <c r="X17" s="88"/>
      <c r="Y17" s="88"/>
      <c r="Z17" s="88"/>
      <c r="AA17" s="49"/>
      <c r="AB17" s="49"/>
    </row>
    <row r="18" spans="1:28" ht="13.2" customHeight="1" x14ac:dyDescent="0.3">
      <c r="A18" s="87"/>
      <c r="B18" s="364"/>
      <c r="C18" s="365"/>
      <c r="D18" s="365"/>
      <c r="E18" s="365"/>
      <c r="F18" s="365"/>
      <c r="G18" s="365"/>
      <c r="H18" s="365"/>
      <c r="I18" s="363"/>
      <c r="J18" s="366"/>
      <c r="K18" s="366"/>
      <c r="L18" s="364"/>
      <c r="M18" s="111"/>
      <c r="N18" s="363"/>
      <c r="O18" s="364"/>
      <c r="P18" s="111"/>
      <c r="Q18" s="363"/>
      <c r="R18" s="366"/>
      <c r="S18" s="364"/>
      <c r="T18" s="367"/>
      <c r="U18" s="368"/>
      <c r="V18" s="367"/>
      <c r="W18" s="369"/>
      <c r="X18" s="67"/>
      <c r="Y18" s="67"/>
      <c r="Z18" s="67"/>
      <c r="AA18" s="62"/>
      <c r="AB18" s="49"/>
    </row>
    <row r="19" spans="1:28" ht="13.2" customHeight="1" x14ac:dyDescent="0.3">
      <c r="A19" s="87"/>
      <c r="B19" s="349"/>
      <c r="C19" s="350"/>
      <c r="D19" s="350"/>
      <c r="E19" s="350"/>
      <c r="F19" s="350"/>
      <c r="G19" s="350"/>
      <c r="H19" s="350"/>
      <c r="I19" s="351"/>
      <c r="J19" s="352"/>
      <c r="K19" s="352"/>
      <c r="L19" s="349"/>
      <c r="M19" s="110"/>
      <c r="N19" s="351"/>
      <c r="O19" s="349"/>
      <c r="P19" s="110"/>
      <c r="Q19" s="351"/>
      <c r="R19" s="352"/>
      <c r="S19" s="349"/>
      <c r="T19" s="353"/>
      <c r="U19" s="354"/>
      <c r="V19" s="353"/>
      <c r="W19" s="355"/>
      <c r="X19" s="88"/>
      <c r="Y19" s="88"/>
      <c r="Z19" s="88"/>
      <c r="AA19" s="49"/>
      <c r="AB19" s="49"/>
    </row>
    <row r="20" spans="1:28" ht="13.2" customHeight="1" x14ac:dyDescent="0.3">
      <c r="A20" s="87"/>
      <c r="B20" s="364"/>
      <c r="C20" s="365"/>
      <c r="D20" s="365"/>
      <c r="E20" s="365"/>
      <c r="F20" s="365"/>
      <c r="G20" s="365"/>
      <c r="H20" s="365"/>
      <c r="I20" s="363"/>
      <c r="J20" s="366"/>
      <c r="K20" s="366"/>
      <c r="L20" s="364"/>
      <c r="M20" s="111"/>
      <c r="N20" s="363"/>
      <c r="O20" s="364"/>
      <c r="P20" s="111"/>
      <c r="Q20" s="363"/>
      <c r="R20" s="366"/>
      <c r="S20" s="364"/>
      <c r="T20" s="367"/>
      <c r="U20" s="368"/>
      <c r="V20" s="367"/>
      <c r="W20" s="369"/>
      <c r="X20" s="88"/>
      <c r="Y20" s="88"/>
      <c r="Z20" s="88"/>
      <c r="AA20" s="49"/>
      <c r="AB20" s="49"/>
    </row>
    <row r="21" spans="1:28" ht="13.2" customHeight="1" x14ac:dyDescent="0.3">
      <c r="A21" s="87"/>
      <c r="B21" s="349"/>
      <c r="C21" s="350"/>
      <c r="D21" s="350"/>
      <c r="E21" s="350"/>
      <c r="F21" s="350"/>
      <c r="G21" s="350"/>
      <c r="H21" s="350"/>
      <c r="I21" s="351"/>
      <c r="J21" s="352"/>
      <c r="K21" s="352"/>
      <c r="L21" s="349"/>
      <c r="M21" s="110"/>
      <c r="N21" s="351"/>
      <c r="O21" s="349"/>
      <c r="P21" s="110"/>
      <c r="Q21" s="351"/>
      <c r="R21" s="352"/>
      <c r="S21" s="349"/>
      <c r="T21" s="353"/>
      <c r="U21" s="354"/>
      <c r="V21" s="353"/>
      <c r="W21" s="355"/>
      <c r="X21" s="67"/>
      <c r="Y21" s="67"/>
      <c r="Z21" s="67"/>
      <c r="AA21" s="62"/>
      <c r="AB21" s="49"/>
    </row>
    <row r="22" spans="1:28" ht="13.2" customHeight="1" x14ac:dyDescent="0.3">
      <c r="A22" s="87"/>
      <c r="B22" s="364"/>
      <c r="C22" s="365"/>
      <c r="D22" s="365"/>
      <c r="E22" s="365"/>
      <c r="F22" s="365"/>
      <c r="G22" s="365"/>
      <c r="H22" s="365"/>
      <c r="I22" s="363"/>
      <c r="J22" s="366"/>
      <c r="K22" s="366"/>
      <c r="L22" s="364"/>
      <c r="M22" s="111"/>
      <c r="N22" s="363"/>
      <c r="O22" s="364"/>
      <c r="P22" s="111"/>
      <c r="Q22" s="363"/>
      <c r="R22" s="366"/>
      <c r="S22" s="364"/>
      <c r="T22" s="367"/>
      <c r="U22" s="368"/>
      <c r="V22" s="367"/>
      <c r="W22" s="369"/>
      <c r="X22" s="88"/>
      <c r="Y22" s="88"/>
      <c r="Z22" s="88"/>
      <c r="AA22" s="49"/>
      <c r="AB22" s="49"/>
    </row>
    <row r="23" spans="1:28" ht="13.2" customHeight="1" x14ac:dyDescent="0.3">
      <c r="A23" s="87"/>
      <c r="B23" s="349"/>
      <c r="C23" s="350"/>
      <c r="D23" s="350"/>
      <c r="E23" s="350"/>
      <c r="F23" s="350"/>
      <c r="G23" s="350"/>
      <c r="H23" s="350"/>
      <c r="I23" s="351"/>
      <c r="J23" s="352"/>
      <c r="K23" s="352"/>
      <c r="L23" s="349"/>
      <c r="M23" s="110"/>
      <c r="N23" s="351"/>
      <c r="O23" s="349"/>
      <c r="P23" s="110"/>
      <c r="Q23" s="351"/>
      <c r="R23" s="352"/>
      <c r="S23" s="349"/>
      <c r="T23" s="353"/>
      <c r="U23" s="354"/>
      <c r="V23" s="353"/>
      <c r="W23" s="355"/>
      <c r="X23" s="88"/>
      <c r="Y23" s="88"/>
      <c r="Z23" s="88"/>
      <c r="AA23" s="49"/>
      <c r="AB23" s="49"/>
    </row>
    <row r="24" spans="1:28" ht="13.2" customHeight="1" x14ac:dyDescent="0.3">
      <c r="A24" s="87"/>
      <c r="B24" s="364"/>
      <c r="C24" s="365"/>
      <c r="D24" s="365"/>
      <c r="E24" s="365"/>
      <c r="F24" s="365"/>
      <c r="G24" s="365"/>
      <c r="H24" s="365"/>
      <c r="I24" s="363"/>
      <c r="J24" s="366"/>
      <c r="K24" s="366"/>
      <c r="L24" s="364"/>
      <c r="M24" s="111"/>
      <c r="N24" s="363"/>
      <c r="O24" s="364"/>
      <c r="P24" s="111"/>
      <c r="Q24" s="363"/>
      <c r="R24" s="366"/>
      <c r="S24" s="364"/>
      <c r="T24" s="367"/>
      <c r="U24" s="368"/>
      <c r="V24" s="367"/>
      <c r="W24" s="369"/>
      <c r="X24" s="67"/>
      <c r="Y24" s="67"/>
      <c r="Z24" s="67"/>
      <c r="AA24" s="62"/>
      <c r="AB24" s="49"/>
    </row>
    <row r="25" spans="1:28" ht="13.2" customHeight="1" x14ac:dyDescent="0.3">
      <c r="A25" s="87"/>
      <c r="B25" s="349"/>
      <c r="C25" s="350"/>
      <c r="D25" s="350"/>
      <c r="E25" s="350"/>
      <c r="F25" s="350"/>
      <c r="G25" s="350"/>
      <c r="H25" s="350"/>
      <c r="I25" s="351"/>
      <c r="J25" s="352"/>
      <c r="K25" s="352"/>
      <c r="L25" s="349"/>
      <c r="M25" s="110"/>
      <c r="N25" s="351"/>
      <c r="O25" s="349"/>
      <c r="P25" s="110"/>
      <c r="Q25" s="351"/>
      <c r="R25" s="352"/>
      <c r="S25" s="349"/>
      <c r="T25" s="353"/>
      <c r="U25" s="354"/>
      <c r="V25" s="353"/>
      <c r="W25" s="355"/>
      <c r="X25" s="88"/>
      <c r="Y25" s="88"/>
      <c r="Z25" s="88"/>
      <c r="AA25" s="49"/>
      <c r="AB25" s="49"/>
    </row>
    <row r="26" spans="1:28" ht="13.2" customHeight="1" x14ac:dyDescent="0.3">
      <c r="A26" s="87"/>
      <c r="B26" s="364"/>
      <c r="C26" s="365"/>
      <c r="D26" s="365"/>
      <c r="E26" s="365"/>
      <c r="F26" s="365"/>
      <c r="G26" s="365"/>
      <c r="H26" s="365"/>
      <c r="I26" s="363"/>
      <c r="J26" s="366"/>
      <c r="K26" s="366"/>
      <c r="L26" s="364"/>
      <c r="M26" s="111"/>
      <c r="N26" s="363"/>
      <c r="O26" s="364"/>
      <c r="P26" s="111"/>
      <c r="Q26" s="363"/>
      <c r="R26" s="366"/>
      <c r="S26" s="364"/>
      <c r="T26" s="367"/>
      <c r="U26" s="368"/>
      <c r="V26" s="367"/>
      <c r="W26" s="369"/>
      <c r="X26" s="88"/>
      <c r="Y26" s="88"/>
      <c r="Z26" s="88"/>
      <c r="AA26" s="49"/>
      <c r="AB26" s="49"/>
    </row>
    <row r="27" spans="1:28" ht="13.2" customHeight="1" x14ac:dyDescent="0.3">
      <c r="A27" s="87"/>
      <c r="B27" s="349"/>
      <c r="C27" s="350"/>
      <c r="D27" s="350"/>
      <c r="E27" s="350"/>
      <c r="F27" s="350"/>
      <c r="G27" s="350"/>
      <c r="H27" s="350"/>
      <c r="I27" s="351"/>
      <c r="J27" s="352"/>
      <c r="K27" s="352"/>
      <c r="L27" s="349"/>
      <c r="M27" s="110"/>
      <c r="N27" s="351"/>
      <c r="O27" s="349"/>
      <c r="P27" s="110"/>
      <c r="Q27" s="351"/>
      <c r="R27" s="352"/>
      <c r="S27" s="349"/>
      <c r="T27" s="353"/>
      <c r="U27" s="354"/>
      <c r="V27" s="353"/>
      <c r="W27" s="355"/>
      <c r="X27" s="67"/>
      <c r="Y27" s="67"/>
      <c r="Z27" s="67"/>
      <c r="AA27" s="62"/>
      <c r="AB27" s="49"/>
    </row>
    <row r="28" spans="1:28" ht="13.2" customHeight="1" x14ac:dyDescent="0.3">
      <c r="A28" s="87"/>
      <c r="B28" s="356"/>
      <c r="C28" s="357"/>
      <c r="D28" s="357"/>
      <c r="E28" s="357"/>
      <c r="F28" s="357"/>
      <c r="G28" s="357"/>
      <c r="H28" s="357"/>
      <c r="I28" s="358"/>
      <c r="J28" s="359"/>
      <c r="K28" s="359"/>
      <c r="L28" s="356"/>
      <c r="M28" s="124"/>
      <c r="N28" s="358"/>
      <c r="O28" s="356"/>
      <c r="P28" s="124"/>
      <c r="Q28" s="358"/>
      <c r="R28" s="359"/>
      <c r="S28" s="356"/>
      <c r="T28" s="360"/>
      <c r="U28" s="361"/>
      <c r="V28" s="360"/>
      <c r="W28" s="362"/>
      <c r="X28" s="67"/>
      <c r="Y28" s="67"/>
      <c r="Z28" s="67"/>
      <c r="AA28" s="62"/>
      <c r="AB28" s="49"/>
    </row>
    <row r="29" spans="1:28" ht="7.2" customHeight="1" x14ac:dyDescent="0.3">
      <c r="A29" s="84"/>
      <c r="B29" s="84"/>
      <c r="C29" s="84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3.2" customHeight="1" x14ac:dyDescent="0.3">
      <c r="A30" s="8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49"/>
      <c r="AB30" s="49"/>
    </row>
  </sheetData>
  <sheetProtection password="A712" sheet="1" objects="1" scenarios="1" selectLockedCells="1"/>
  <dataConsolidate/>
  <mergeCells count="146">
    <mergeCell ref="N23:O23"/>
    <mergeCell ref="N6:O6"/>
    <mergeCell ref="N13:O13"/>
    <mergeCell ref="N12:O12"/>
    <mergeCell ref="N11:O11"/>
    <mergeCell ref="N10:O10"/>
    <mergeCell ref="N17:O17"/>
    <mergeCell ref="N16:O16"/>
    <mergeCell ref="N15:O15"/>
    <mergeCell ref="N14:O14"/>
    <mergeCell ref="N22:O22"/>
    <mergeCell ref="N19:O19"/>
    <mergeCell ref="I19:L19"/>
    <mergeCell ref="I18:L18"/>
    <mergeCell ref="I17:L17"/>
    <mergeCell ref="I26:L26"/>
    <mergeCell ref="I25:L25"/>
    <mergeCell ref="I24:L24"/>
    <mergeCell ref="I23:L23"/>
    <mergeCell ref="I28:L28"/>
    <mergeCell ref="I27:L27"/>
    <mergeCell ref="B20:H20"/>
    <mergeCell ref="Q20:S20"/>
    <mergeCell ref="T20:U20"/>
    <mergeCell ref="V20:W20"/>
    <mergeCell ref="B21:H21"/>
    <mergeCell ref="Q21:S21"/>
    <mergeCell ref="T21:U21"/>
    <mergeCell ref="V21:W21"/>
    <mergeCell ref="M4:O4"/>
    <mergeCell ref="I4:L5"/>
    <mergeCell ref="I11:L11"/>
    <mergeCell ref="I10:L10"/>
    <mergeCell ref="I9:L9"/>
    <mergeCell ref="I8:L8"/>
    <mergeCell ref="I7:L7"/>
    <mergeCell ref="I6:L6"/>
    <mergeCell ref="I16:L16"/>
    <mergeCell ref="I15:L15"/>
    <mergeCell ref="I14:L14"/>
    <mergeCell ref="I13:L13"/>
    <mergeCell ref="N18:O18"/>
    <mergeCell ref="N21:O21"/>
    <mergeCell ref="N20:O20"/>
    <mergeCell ref="I20:L20"/>
    <mergeCell ref="Q5:S5"/>
    <mergeCell ref="T5:U5"/>
    <mergeCell ref="V5:W5"/>
    <mergeCell ref="B6:H6"/>
    <mergeCell ref="Q6:S6"/>
    <mergeCell ref="T6:U6"/>
    <mergeCell ref="V6:W6"/>
    <mergeCell ref="B4:H5"/>
    <mergeCell ref="N5:O5"/>
    <mergeCell ref="P4:W4"/>
    <mergeCell ref="B7:H7"/>
    <mergeCell ref="Q7:S7"/>
    <mergeCell ref="T7:U7"/>
    <mergeCell ref="V7:W7"/>
    <mergeCell ref="B8:H8"/>
    <mergeCell ref="Q8:S8"/>
    <mergeCell ref="T8:U8"/>
    <mergeCell ref="V8:W8"/>
    <mergeCell ref="N8:O8"/>
    <mergeCell ref="N7:O7"/>
    <mergeCell ref="B9:H9"/>
    <mergeCell ref="Q9:S9"/>
    <mergeCell ref="T9:U9"/>
    <mergeCell ref="V9:W9"/>
    <mergeCell ref="B10:H10"/>
    <mergeCell ref="Q10:S10"/>
    <mergeCell ref="T10:U10"/>
    <mergeCell ref="V10:W10"/>
    <mergeCell ref="N9:O9"/>
    <mergeCell ref="B11:H11"/>
    <mergeCell ref="Q11:S11"/>
    <mergeCell ref="T11:U11"/>
    <mergeCell ref="V11:W11"/>
    <mergeCell ref="B12:H12"/>
    <mergeCell ref="Q12:S12"/>
    <mergeCell ref="T12:U12"/>
    <mergeCell ref="V12:W12"/>
    <mergeCell ref="I12:L12"/>
    <mergeCell ref="B13:H13"/>
    <mergeCell ref="Q13:S13"/>
    <mergeCell ref="T13:U13"/>
    <mergeCell ref="V13:W13"/>
    <mergeCell ref="B14:H14"/>
    <mergeCell ref="Q14:S14"/>
    <mergeCell ref="T14:U14"/>
    <mergeCell ref="V14:W14"/>
    <mergeCell ref="B15:H15"/>
    <mergeCell ref="Q15:S15"/>
    <mergeCell ref="T15:U15"/>
    <mergeCell ref="V15:W15"/>
    <mergeCell ref="B16:H16"/>
    <mergeCell ref="Q16:S16"/>
    <mergeCell ref="T16:U16"/>
    <mergeCell ref="V16:W16"/>
    <mergeCell ref="B17:H17"/>
    <mergeCell ref="Q17:S17"/>
    <mergeCell ref="T17:U17"/>
    <mergeCell ref="V17:W17"/>
    <mergeCell ref="B18:H18"/>
    <mergeCell ref="Q18:S18"/>
    <mergeCell ref="T18:U18"/>
    <mergeCell ref="V18:W18"/>
    <mergeCell ref="B19:H19"/>
    <mergeCell ref="Q19:S19"/>
    <mergeCell ref="T19:U19"/>
    <mergeCell ref="V19:W19"/>
    <mergeCell ref="B26:H26"/>
    <mergeCell ref="Q26:S26"/>
    <mergeCell ref="T26:U26"/>
    <mergeCell ref="V26:W26"/>
    <mergeCell ref="B22:H22"/>
    <mergeCell ref="Q22:S22"/>
    <mergeCell ref="T22:U22"/>
    <mergeCell ref="V22:W22"/>
    <mergeCell ref="B23:H23"/>
    <mergeCell ref="B24:H24"/>
    <mergeCell ref="Q24:S24"/>
    <mergeCell ref="T24:U24"/>
    <mergeCell ref="V24:W24"/>
    <mergeCell ref="B25:H25"/>
    <mergeCell ref="Q23:S23"/>
    <mergeCell ref="T23:U23"/>
    <mergeCell ref="V23:W23"/>
    <mergeCell ref="I22:L22"/>
    <mergeCell ref="I21:L21"/>
    <mergeCell ref="N24:O24"/>
    <mergeCell ref="B27:H27"/>
    <mergeCell ref="Q27:S27"/>
    <mergeCell ref="T27:U27"/>
    <mergeCell ref="V27:W27"/>
    <mergeCell ref="B28:H28"/>
    <mergeCell ref="Q28:S28"/>
    <mergeCell ref="T28:U28"/>
    <mergeCell ref="V28:W28"/>
    <mergeCell ref="Q25:S25"/>
    <mergeCell ref="T25:U25"/>
    <mergeCell ref="V25:W25"/>
    <mergeCell ref="N28:O28"/>
    <mergeCell ref="N27:O27"/>
    <mergeCell ref="N26:O26"/>
    <mergeCell ref="N25:O25"/>
  </mergeCells>
  <printOptions horizontalCentered="1"/>
  <pageMargins left="0.78740157480314965" right="0.78740157480314965" top="0.98425196850393704" bottom="0.78740157480314965" header="0" footer="0"/>
  <pageSetup paperSize="9" scale="95" orientation="landscape" r:id="rId1"/>
  <headerFooter>
    <oddHeader>&amp;L&amp;"-,Negrito"&amp;14
Plano e Ficha de Registo de Fertilização
(Portaria n.º 259/2012, de 28 de agosto)&amp;R&amp;G</oddHeader>
    <oddFooter>&amp;R6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'Composição efluentes'!$K$3:$K$7</xm:f>
          </x14:formula1>
          <xm:sqref>P6:P28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2:AB26"/>
  <sheetViews>
    <sheetView view="pageLayout" zoomScaleNormal="100" zoomScaleSheetLayoutView="100" workbookViewId="0">
      <selection activeCell="B11" sqref="B11:AB11"/>
    </sheetView>
  </sheetViews>
  <sheetFormatPr defaultColWidth="8.88671875" defaultRowHeight="14.4" x14ac:dyDescent="0.3"/>
  <cols>
    <col min="1" max="1" width="9.33203125" style="48" customWidth="1"/>
    <col min="2" max="2" width="3.44140625" style="48" customWidth="1"/>
    <col min="3" max="7" width="3.88671875" style="48" customWidth="1"/>
    <col min="8" max="8" width="4.33203125" style="48" customWidth="1"/>
    <col min="9" max="11" width="3.88671875" style="48" customWidth="1"/>
    <col min="12" max="12" width="8.88671875" style="48"/>
    <col min="13" max="13" width="6.6640625" style="48" customWidth="1"/>
    <col min="14" max="14" width="6.6640625" style="48" bestFit="1" customWidth="1"/>
    <col min="15" max="28" width="3.88671875" style="48" customWidth="1"/>
    <col min="29" max="16384" width="8.88671875" style="48"/>
  </cols>
  <sheetData>
    <row r="2" spans="1:28" x14ac:dyDescent="0.3">
      <c r="W2" s="171" t="s">
        <v>15</v>
      </c>
      <c r="X2" s="171"/>
      <c r="Y2" s="173"/>
      <c r="Z2" s="173"/>
      <c r="AA2" s="173"/>
      <c r="AB2" s="173"/>
    </row>
    <row r="5" spans="1:28" ht="21" customHeight="1" x14ac:dyDescent="0.3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</row>
    <row r="6" spans="1:28" ht="21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21" customHeight="1" x14ac:dyDescent="0.3">
      <c r="A7" s="174" t="s">
        <v>1</v>
      </c>
      <c r="B7" s="174"/>
      <c r="C7" s="174"/>
      <c r="D7" s="174"/>
      <c r="E7" s="174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</row>
    <row r="8" spans="1:28" ht="7.2" customHeight="1" x14ac:dyDescent="0.3">
      <c r="A8" s="50"/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28" ht="21" customHeight="1" x14ac:dyDescent="0.3">
      <c r="A9" s="52" t="s">
        <v>2</v>
      </c>
      <c r="C9" s="47"/>
      <c r="D9" s="47"/>
      <c r="E9" s="47"/>
      <c r="F9" s="47"/>
      <c r="G9" s="47"/>
      <c r="H9" s="47"/>
      <c r="I9" s="47"/>
      <c r="J9" s="47"/>
      <c r="K9" s="47"/>
      <c r="N9" s="53" t="s">
        <v>3</v>
      </c>
      <c r="O9" s="47"/>
      <c r="P9" s="47"/>
      <c r="Q9" s="47"/>
      <c r="R9" s="47"/>
      <c r="S9" s="47"/>
      <c r="T9" s="47"/>
      <c r="U9" s="47"/>
      <c r="V9" s="47"/>
    </row>
    <row r="10" spans="1:28" ht="7.2" customHeight="1" x14ac:dyDescent="0.3">
      <c r="A10" s="50"/>
      <c r="B10" s="50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28" ht="21" customHeight="1" x14ac:dyDescent="0.3">
      <c r="A11" s="52" t="s">
        <v>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</row>
    <row r="12" spans="1:28" ht="7.2" customHeight="1" x14ac:dyDescent="0.3">
      <c r="A12" s="50"/>
      <c r="B12" s="50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28" ht="21" customHeight="1" x14ac:dyDescent="0.3">
      <c r="A13" s="175" t="s">
        <v>5</v>
      </c>
      <c r="B13" s="176"/>
      <c r="C13" s="47"/>
      <c r="D13" s="47"/>
      <c r="E13" s="47"/>
      <c r="F13" s="47"/>
      <c r="G13" s="54" t="s">
        <v>6</v>
      </c>
      <c r="H13" s="47"/>
      <c r="I13" s="47"/>
      <c r="J13" s="47"/>
      <c r="K13" s="55"/>
      <c r="L13" s="171" t="s">
        <v>7</v>
      </c>
      <c r="M13" s="171"/>
      <c r="N13" s="171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7.2" customHeight="1" x14ac:dyDescent="0.3">
      <c r="A14" s="50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28" ht="21" customHeight="1" x14ac:dyDescent="0.3">
      <c r="A15" s="52" t="s">
        <v>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1" t="s">
        <v>9</v>
      </c>
      <c r="M15" s="171"/>
      <c r="N15" s="171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8" spans="1:28" s="56" customFormat="1" ht="21" customHeight="1" x14ac:dyDescent="0.3">
      <c r="A18" s="172" t="s">
        <v>10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</row>
    <row r="19" spans="1:28" s="56" customFormat="1" ht="21" customHeigh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28" ht="21" customHeight="1" x14ac:dyDescent="0.3">
      <c r="A20" s="166" t="s">
        <v>11</v>
      </c>
      <c r="B20" s="166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7.2" customHeight="1" x14ac:dyDescent="0.3">
      <c r="A21" s="50"/>
      <c r="B21" s="50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1:28" ht="21" customHeight="1" x14ac:dyDescent="0.3">
      <c r="A22" s="166" t="s">
        <v>12</v>
      </c>
      <c r="B22" s="166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7.2" customHeight="1" x14ac:dyDescent="0.3">
      <c r="A23" s="50"/>
      <c r="B23" s="50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ht="21" customHeight="1" x14ac:dyDescent="0.3">
      <c r="A24" s="166" t="s">
        <v>9</v>
      </c>
      <c r="B24" s="166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7.2" customHeight="1" x14ac:dyDescent="0.3">
      <c r="A25" s="50"/>
      <c r="B25" s="50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ht="21" customHeight="1" x14ac:dyDescent="0.3">
      <c r="A26" s="166" t="s">
        <v>8</v>
      </c>
      <c r="B26" s="166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</sheetData>
  <sheetProtection password="A712" sheet="1" objects="1" scenarios="1" selectLockedCells="1"/>
  <mergeCells count="21">
    <mergeCell ref="Y2:AB2"/>
    <mergeCell ref="W2:X2"/>
    <mergeCell ref="A22:B22"/>
    <mergeCell ref="C22:AB22"/>
    <mergeCell ref="A24:B24"/>
    <mergeCell ref="C24:AB24"/>
    <mergeCell ref="A5:AB5"/>
    <mergeCell ref="A7:E7"/>
    <mergeCell ref="F7:AB7"/>
    <mergeCell ref="B11:AB11"/>
    <mergeCell ref="A13:B13"/>
    <mergeCell ref="L13:N13"/>
    <mergeCell ref="O13:AB13"/>
    <mergeCell ref="A26:B26"/>
    <mergeCell ref="C26:AB26"/>
    <mergeCell ref="B15:K15"/>
    <mergeCell ref="L15:N15"/>
    <mergeCell ref="O15:AB15"/>
    <mergeCell ref="A18:N18"/>
    <mergeCell ref="A20:B20"/>
    <mergeCell ref="C20:AB20"/>
  </mergeCells>
  <printOptions horizontalCentered="1"/>
  <pageMargins left="0.78740157480314965" right="0.78740157480314965" top="0.98425196850393704" bottom="0.78740157480314965" header="0" footer="0"/>
  <pageSetup paperSize="9" orientation="landscape" r:id="rId1"/>
  <headerFooter>
    <oddHeader>&amp;L&amp;"-,Negrito"&amp;14
Plano e Ficha de Registo de Fertilização
(Portaria n.º 259/2012, de 28 de agosto)&amp;R&amp;G</oddHeader>
    <oddFooter>&amp;R2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AC31"/>
  <sheetViews>
    <sheetView view="pageLayout" topLeftCell="A10" zoomScaleNormal="100" zoomScaleSheetLayoutView="100" workbookViewId="0">
      <selection activeCell="C29" sqref="C29:G29"/>
    </sheetView>
  </sheetViews>
  <sheetFormatPr defaultColWidth="8.88671875" defaultRowHeight="14.4" x14ac:dyDescent="0.3"/>
  <cols>
    <col min="1" max="1" width="8.33203125" style="48" customWidth="1"/>
    <col min="2" max="4" width="3.88671875" style="48" customWidth="1"/>
    <col min="5" max="5" width="3.109375" style="48" customWidth="1"/>
    <col min="6" max="6" width="7.5546875" style="48" customWidth="1"/>
    <col min="7" max="7" width="8.109375" style="48" customWidth="1"/>
    <col min="8" max="8" width="3.6640625" style="48" customWidth="1"/>
    <col min="9" max="9" width="3.88671875" style="48" customWidth="1"/>
    <col min="10" max="10" width="5.109375" style="48" customWidth="1"/>
    <col min="11" max="11" width="5.33203125" style="48" customWidth="1"/>
    <col min="12" max="12" width="13.5546875" style="48" customWidth="1"/>
    <col min="13" max="13" width="7.88671875" style="48" customWidth="1"/>
    <col min="14" max="14" width="4.33203125" style="48" customWidth="1"/>
    <col min="15" max="22" width="3.88671875" style="48" customWidth="1"/>
    <col min="23" max="23" width="7.44140625" style="48" customWidth="1"/>
    <col min="24" max="24" width="3.109375" style="48" customWidth="1"/>
    <col min="25" max="25" width="3.33203125" style="48" customWidth="1"/>
    <col min="26" max="26" width="3.5546875" style="48" customWidth="1"/>
    <col min="27" max="28" width="3.88671875" style="48" customWidth="1"/>
    <col min="29" max="16384" width="8.88671875" style="48"/>
  </cols>
  <sheetData>
    <row r="1" spans="1:28" ht="21" customHeight="1" x14ac:dyDescent="0.3">
      <c r="A1" s="172" t="s">
        <v>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13.2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21" customHeight="1" x14ac:dyDescent="0.3">
      <c r="A3" s="177" t="s">
        <v>16</v>
      </c>
      <c r="B3" s="177"/>
      <c r="C3" s="177"/>
      <c r="D3" s="177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61"/>
      <c r="AB3" s="61"/>
    </row>
    <row r="4" spans="1:28" ht="7.2" customHeight="1" x14ac:dyDescent="0.3">
      <c r="A4" s="50"/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8" ht="21" customHeight="1" x14ac:dyDescent="0.3">
      <c r="A5" s="57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3.2" customHeight="1" x14ac:dyDescent="0.3">
      <c r="A6" s="57"/>
      <c r="B6" s="186" t="s">
        <v>20</v>
      </c>
      <c r="C6" s="186"/>
      <c r="D6" s="186"/>
      <c r="E6" s="186"/>
      <c r="F6" s="186"/>
      <c r="G6" s="186"/>
      <c r="H6" s="186"/>
      <c r="I6" s="185" t="s">
        <v>21</v>
      </c>
      <c r="J6" s="186"/>
      <c r="K6" s="187"/>
      <c r="L6" s="91" t="s">
        <v>22</v>
      </c>
      <c r="M6" s="185" t="s">
        <v>23</v>
      </c>
      <c r="N6" s="186"/>
      <c r="O6" s="187"/>
      <c r="P6" s="185" t="s">
        <v>25</v>
      </c>
      <c r="Q6" s="186"/>
      <c r="R6" s="186"/>
      <c r="S6" s="186"/>
      <c r="T6" s="185" t="s">
        <v>24</v>
      </c>
      <c r="U6" s="186"/>
      <c r="V6" s="186"/>
      <c r="W6" s="186"/>
      <c r="X6" s="49"/>
      <c r="Y6" s="49"/>
      <c r="Z6" s="49"/>
      <c r="AA6" s="49"/>
      <c r="AB6" s="49"/>
    </row>
    <row r="7" spans="1:28" ht="25.95" customHeight="1" x14ac:dyDescent="0.3">
      <c r="A7" s="57"/>
      <c r="B7" s="189"/>
      <c r="C7" s="189"/>
      <c r="D7" s="189"/>
      <c r="E7" s="189"/>
      <c r="F7" s="189"/>
      <c r="G7" s="189"/>
      <c r="H7" s="189"/>
      <c r="I7" s="188"/>
      <c r="J7" s="189"/>
      <c r="K7" s="190"/>
      <c r="L7" s="162"/>
      <c r="M7" s="182"/>
      <c r="N7" s="183"/>
      <c r="O7" s="184"/>
      <c r="P7" s="188"/>
      <c r="Q7" s="189"/>
      <c r="R7" s="189"/>
      <c r="S7" s="189"/>
      <c r="T7" s="201"/>
      <c r="U7" s="202"/>
      <c r="V7" s="202"/>
      <c r="W7" s="202"/>
      <c r="X7" s="49"/>
      <c r="Y7" s="49"/>
      <c r="Z7" s="49"/>
      <c r="AA7" s="49"/>
      <c r="AB7" s="49"/>
    </row>
    <row r="8" spans="1:28" ht="25.95" customHeight="1" x14ac:dyDescent="0.3">
      <c r="A8" s="57"/>
      <c r="B8" s="204"/>
      <c r="C8" s="204"/>
      <c r="D8" s="204"/>
      <c r="E8" s="204"/>
      <c r="F8" s="204"/>
      <c r="G8" s="204"/>
      <c r="H8" s="204"/>
      <c r="I8" s="203"/>
      <c r="J8" s="204"/>
      <c r="K8" s="205"/>
      <c r="L8" s="160"/>
      <c r="M8" s="203"/>
      <c r="N8" s="204"/>
      <c r="O8" s="205"/>
      <c r="P8" s="203"/>
      <c r="Q8" s="204"/>
      <c r="R8" s="204"/>
      <c r="S8" s="204"/>
      <c r="T8" s="199"/>
      <c r="U8" s="200"/>
      <c r="V8" s="200"/>
      <c r="W8" s="200"/>
      <c r="X8" s="49"/>
      <c r="Y8" s="49"/>
      <c r="Z8" s="49"/>
      <c r="AA8" s="49"/>
      <c r="AB8" s="49"/>
    </row>
    <row r="9" spans="1:28" ht="25.95" customHeight="1" x14ac:dyDescent="0.3">
      <c r="A9" s="83"/>
      <c r="B9" s="192"/>
      <c r="C9" s="192"/>
      <c r="D9" s="192"/>
      <c r="E9" s="192"/>
      <c r="F9" s="192"/>
      <c r="G9" s="192"/>
      <c r="H9" s="193"/>
      <c r="I9" s="191"/>
      <c r="J9" s="192"/>
      <c r="K9" s="193"/>
      <c r="L9" s="161"/>
      <c r="M9" s="191"/>
      <c r="N9" s="192"/>
      <c r="O9" s="193"/>
      <c r="P9" s="191"/>
      <c r="Q9" s="192"/>
      <c r="R9" s="192"/>
      <c r="S9" s="193"/>
      <c r="T9" s="197"/>
      <c r="U9" s="198"/>
      <c r="V9" s="198"/>
      <c r="W9" s="198"/>
      <c r="X9" s="49"/>
      <c r="Y9" s="49"/>
      <c r="Z9" s="49"/>
      <c r="AA9" s="49"/>
      <c r="AB9" s="49"/>
    </row>
    <row r="10" spans="1:28" ht="28.95" customHeight="1" x14ac:dyDescent="0.3">
      <c r="A10" s="57"/>
      <c r="B10" s="204"/>
      <c r="C10" s="204"/>
      <c r="D10" s="204"/>
      <c r="E10" s="204"/>
      <c r="F10" s="204"/>
      <c r="G10" s="204"/>
      <c r="H10" s="204"/>
      <c r="I10" s="203"/>
      <c r="J10" s="204"/>
      <c r="K10" s="205"/>
      <c r="L10" s="160"/>
      <c r="M10" s="203"/>
      <c r="N10" s="204"/>
      <c r="O10" s="205"/>
      <c r="P10" s="203"/>
      <c r="Q10" s="204"/>
      <c r="R10" s="204"/>
      <c r="S10" s="204"/>
      <c r="T10" s="199"/>
      <c r="U10" s="200"/>
      <c r="V10" s="200"/>
      <c r="W10" s="200"/>
      <c r="X10" s="49"/>
      <c r="Y10" s="49"/>
      <c r="Z10" s="49"/>
      <c r="AA10" s="49"/>
      <c r="AB10" s="49"/>
    </row>
    <row r="11" spans="1:28" ht="25.95" customHeight="1" x14ac:dyDescent="0.3">
      <c r="A11" s="57"/>
      <c r="B11" s="192"/>
      <c r="C11" s="192"/>
      <c r="D11" s="192"/>
      <c r="E11" s="192"/>
      <c r="F11" s="192"/>
      <c r="G11" s="192"/>
      <c r="H11" s="192"/>
      <c r="I11" s="191"/>
      <c r="J11" s="192"/>
      <c r="K11" s="193"/>
      <c r="L11" s="161"/>
      <c r="M11" s="191"/>
      <c r="N11" s="192"/>
      <c r="O11" s="193"/>
      <c r="P11" s="191"/>
      <c r="Q11" s="192"/>
      <c r="R11" s="192"/>
      <c r="S11" s="192"/>
      <c r="T11" s="197"/>
      <c r="U11" s="198"/>
      <c r="V11" s="198"/>
      <c r="W11" s="198"/>
      <c r="AA11" s="62"/>
      <c r="AB11" s="49"/>
    </row>
    <row r="12" spans="1:28" ht="13.2" customHeight="1" x14ac:dyDescent="0.3">
      <c r="A12" s="57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21" customHeight="1" x14ac:dyDescent="0.3">
      <c r="A13" s="214" t="s">
        <v>26</v>
      </c>
      <c r="B13" s="214"/>
      <c r="C13" s="214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08" t="s">
        <v>27</v>
      </c>
      <c r="O13" s="208"/>
      <c r="P13" s="208"/>
      <c r="Q13" s="208"/>
      <c r="R13" s="208"/>
      <c r="S13" s="208"/>
      <c r="T13" s="208"/>
      <c r="U13" s="208"/>
      <c r="V13" s="209" t="str">
        <f>IF(D13=0,"",VLOOKUP(D13,'Dados água e solo'!$B3:$C$14,2,FALSE))</f>
        <v/>
      </c>
      <c r="W13" s="209"/>
      <c r="X13" s="151" t="s">
        <v>28</v>
      </c>
      <c r="Y13" s="152"/>
      <c r="Z13" s="152"/>
      <c r="AA13" s="64"/>
      <c r="AB13" s="64"/>
    </row>
    <row r="14" spans="1:28" ht="21" customHeight="1" x14ac:dyDescent="0.3">
      <c r="A14" s="175" t="s">
        <v>63</v>
      </c>
      <c r="B14" s="175"/>
      <c r="C14" s="175"/>
      <c r="D14" s="175"/>
      <c r="E14" s="175"/>
      <c r="F14" s="175"/>
      <c r="G14" s="175"/>
      <c r="H14" s="175"/>
      <c r="I14" s="175"/>
      <c r="J14" s="175"/>
      <c r="K14" s="212">
        <v>1</v>
      </c>
      <c r="L14" s="212"/>
      <c r="M14" s="65"/>
      <c r="N14" s="208" t="s">
        <v>47</v>
      </c>
      <c r="O14" s="208"/>
      <c r="P14" s="208"/>
      <c r="Q14" s="208"/>
      <c r="R14" s="208"/>
      <c r="S14" s="208"/>
      <c r="T14" s="208"/>
      <c r="U14" s="208"/>
      <c r="V14" s="210">
        <f>IF(D13=0,0,$V$13*$K$14)</f>
        <v>0</v>
      </c>
      <c r="W14" s="210"/>
      <c r="X14" s="151" t="s">
        <v>28</v>
      </c>
      <c r="Y14" s="152"/>
      <c r="Z14" s="152"/>
      <c r="AA14" s="49"/>
      <c r="AB14" s="49"/>
    </row>
    <row r="15" spans="1:28" ht="13.2" customHeight="1" x14ac:dyDescent="0.3">
      <c r="A15" s="206" t="s">
        <v>48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63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3.2" customHeight="1" x14ac:dyDescent="0.3">
      <c r="A16" s="57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9" ht="21" customHeight="1" x14ac:dyDescent="0.3">
      <c r="A17" s="52" t="s">
        <v>14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S17" s="64"/>
      <c r="T17" s="208" t="s">
        <v>18</v>
      </c>
      <c r="U17" s="208"/>
      <c r="V17" s="208"/>
      <c r="W17" s="208"/>
      <c r="X17" s="213" t="str">
        <f>IF(T7=0,"",SUM(T7:W11))</f>
        <v/>
      </c>
      <c r="Y17" s="213"/>
      <c r="Z17" s="213"/>
      <c r="AA17" s="64"/>
      <c r="AB17" s="64"/>
      <c r="AC17" s="75"/>
    </row>
    <row r="18" spans="1:29" ht="7.2" customHeight="1" x14ac:dyDescent="0.3">
      <c r="A18" s="66"/>
      <c r="B18" s="66"/>
      <c r="C18" s="66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9" ht="21" customHeight="1" x14ac:dyDescent="0.3">
      <c r="A19" s="64" t="s">
        <v>19</v>
      </c>
      <c r="B19" s="64"/>
      <c r="C19" s="64"/>
      <c r="D19" s="64"/>
      <c r="E19" s="64"/>
      <c r="F19" s="215"/>
      <c r="G19" s="215"/>
      <c r="H19" s="68"/>
      <c r="I19" s="68"/>
      <c r="J19" s="68"/>
      <c r="K19" s="69"/>
      <c r="L19" s="53"/>
      <c r="M19" s="53"/>
      <c r="N19" s="53"/>
      <c r="O19" s="208" t="s">
        <v>29</v>
      </c>
      <c r="P19" s="208"/>
      <c r="Q19" s="208"/>
      <c r="R19" s="208"/>
      <c r="S19" s="208"/>
      <c r="T19" s="208"/>
      <c r="U19" s="210" t="str">
        <f>IF(B17=0,"",IF((VLOOKUP(B17,'Dados fertilização'!B3:G74,5,FALSE)+((('Plano Fertilização'!F19-VLOOKUP(B17,'Dados fertilização'!B3:G74,2,FALSE))/VLOOKUP(B17,'Dados fertilização'!B3:G74,3,FALSE))*VLOOKUP(B17,'Dados fertilização'!B3:G74,4,FALSE)))&lt;(VLOOKUP(B17,'Dados fertilização'!B3:G74,6,FALSE)),(VLOOKUP(B17,'Dados fertilização'!B3:G74,5,FALSE)+((('Plano Fertilização'!F19-VLOOKUP(B17,'Dados fertilização'!B3:G74,2,FALSE))/VLOOKUP(B17,'Dados fertilização'!B3:G74,3,FALSE))*VLOOKUP(B17,'Dados fertilização'!B3:G74,4,FALSE))),(VLOOKUP(B17,'Dados fertilização'!B3:G74,6,FALSE))))</f>
        <v/>
      </c>
      <c r="V19" s="210"/>
      <c r="W19" s="210"/>
      <c r="X19" s="210"/>
      <c r="Y19" s="153" t="s">
        <v>28</v>
      </c>
      <c r="Z19" s="153"/>
      <c r="AA19" s="64"/>
      <c r="AB19" s="64"/>
    </row>
    <row r="20" spans="1:29" ht="13.2" customHeight="1" x14ac:dyDescent="0.3">
      <c r="A20" s="5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9" x14ac:dyDescent="0.3">
      <c r="A21" s="196" t="s">
        <v>30</v>
      </c>
      <c r="B21" s="196"/>
      <c r="C21" s="196"/>
      <c r="D21" s="196"/>
      <c r="E21" s="196"/>
      <c r="F21" s="196"/>
      <c r="G21" s="154">
        <f>IF(F22=0,0,IF((O22&lt;=(VLOOKUP(F22,'Dados água e solo'!H3:K5,2,FALSE))),0,((((O22-(VLOOKUP(F22,'Dados água e solo'!H3:K5,2,FALSE)))/(VLOOKUP(F22,'Dados água e solo'!H3:K5,3,FALSE)))*(VLOOKUP(F22,'Dados água e solo'!H3:K5,4,FALSE))))))</f>
        <v>0</v>
      </c>
      <c r="H21" s="153" t="s">
        <v>28</v>
      </c>
      <c r="I21" s="155"/>
      <c r="AC21" s="75"/>
    </row>
    <row r="22" spans="1:29" ht="18.600000000000001" customHeight="1" x14ac:dyDescent="0.3">
      <c r="A22" s="71" t="s">
        <v>150</v>
      </c>
      <c r="F22" s="170" t="s">
        <v>146</v>
      </c>
      <c r="G22" s="170"/>
      <c r="H22" s="170"/>
      <c r="I22" s="170"/>
      <c r="J22" s="170"/>
      <c r="L22" s="48" t="s">
        <v>151</v>
      </c>
      <c r="O22" s="180">
        <v>0</v>
      </c>
      <c r="P22" s="180"/>
      <c r="Q22" s="180"/>
      <c r="S22" s="178" t="s">
        <v>30</v>
      </c>
      <c r="T22" s="178"/>
      <c r="U22" s="178"/>
      <c r="V22" s="178"/>
      <c r="W22" s="155"/>
      <c r="X22" s="155"/>
      <c r="Y22" s="155"/>
      <c r="Z22" s="155"/>
    </row>
    <row r="23" spans="1:29" ht="7.2" customHeight="1" x14ac:dyDescent="0.3">
      <c r="A23" s="74"/>
      <c r="B23" s="74"/>
      <c r="C23" s="74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60"/>
      <c r="P23" s="60"/>
      <c r="Q23" s="60"/>
      <c r="R23" s="67"/>
      <c r="S23" s="178"/>
      <c r="T23" s="178"/>
      <c r="U23" s="178"/>
      <c r="V23" s="178"/>
      <c r="W23" s="156"/>
      <c r="X23" s="156"/>
      <c r="Y23" s="156"/>
      <c r="Z23" s="156"/>
      <c r="AA23" s="67"/>
      <c r="AB23" s="67"/>
    </row>
    <row r="24" spans="1:29" x14ac:dyDescent="0.3">
      <c r="A24" s="196" t="s">
        <v>154</v>
      </c>
      <c r="B24" s="196"/>
      <c r="C24" s="196"/>
      <c r="D24" s="196"/>
      <c r="E24" s="196"/>
      <c r="F24" s="196"/>
      <c r="G24" s="154">
        <f>IF(O25=0,0,IF(O25&gt;=6,60,IF(O25&lt;=2.5,0,(O25-(VLOOKUP(D25,'Dados água e solo'!H3:K6,2,FALSE)))/(VLOOKUP(D25,'Dados água e solo'!H3:K6,3,FALSE))*(VLOOKUP(D25,'Dados água e solo'!H3:K6,4,FALSE)))))</f>
        <v>0</v>
      </c>
      <c r="H24" s="153" t="s">
        <v>28</v>
      </c>
      <c r="I24" s="155"/>
      <c r="J24" s="81"/>
      <c r="O24" s="82"/>
      <c r="P24" s="82"/>
      <c r="Q24" s="82"/>
      <c r="S24" s="178"/>
      <c r="T24" s="178"/>
      <c r="U24" s="178"/>
      <c r="V24" s="178"/>
      <c r="W24" s="154">
        <f>IF($G$24&gt;=$G$21,$G$24,$G$21)</f>
        <v>0</v>
      </c>
      <c r="X24" s="153" t="s">
        <v>28</v>
      </c>
      <c r="Y24" s="155"/>
      <c r="Z24" s="155"/>
    </row>
    <row r="25" spans="1:29" x14ac:dyDescent="0.3">
      <c r="A25" s="71" t="s">
        <v>153</v>
      </c>
      <c r="D25" s="48" t="str">
        <f>'Dados água e solo'!H6</f>
        <v>Matéria orgânica (MO, %)</v>
      </c>
      <c r="F25" s="51"/>
      <c r="G25" s="51"/>
      <c r="H25" s="51"/>
      <c r="I25" s="51"/>
      <c r="J25" s="51"/>
      <c r="L25" s="48" t="s">
        <v>151</v>
      </c>
      <c r="O25" s="181">
        <v>0</v>
      </c>
      <c r="P25" s="181"/>
      <c r="Q25" s="181"/>
      <c r="S25" s="178"/>
      <c r="T25" s="178"/>
      <c r="U25" s="178"/>
      <c r="V25" s="178"/>
      <c r="W25" s="155"/>
      <c r="X25" s="155"/>
      <c r="Y25" s="155"/>
      <c r="Z25" s="155"/>
    </row>
    <row r="27" spans="1:29" x14ac:dyDescent="0.3">
      <c r="A27" s="196" t="s">
        <v>31</v>
      </c>
      <c r="B27" s="196"/>
      <c r="C27" s="196"/>
      <c r="D27" s="196"/>
      <c r="E27" s="196"/>
      <c r="F27" s="196"/>
      <c r="G27" s="154" t="str">
        <f>IF(H28=0,"",0.000226*(IF(($H$28-10)&lt;=0,0,($H$28-10)))*$Q$28*(VLOOKUP(C29,'Dados água e solo'!E3:F6,2,FALSE)))</f>
        <v/>
      </c>
      <c r="H27" s="153" t="s">
        <v>28</v>
      </c>
      <c r="I27" s="155"/>
    </row>
    <row r="28" spans="1:29" ht="16.2" x14ac:dyDescent="0.3">
      <c r="A28" s="48" t="s">
        <v>132</v>
      </c>
      <c r="H28" s="173"/>
      <c r="I28" s="173"/>
      <c r="J28" s="48" t="s">
        <v>133</v>
      </c>
      <c r="L28" s="48" t="s">
        <v>134</v>
      </c>
      <c r="Q28" s="173"/>
      <c r="R28" s="173"/>
      <c r="S28" s="48" t="s">
        <v>136</v>
      </c>
    </row>
    <row r="29" spans="1:29" x14ac:dyDescent="0.3">
      <c r="A29" s="179" t="s">
        <v>135</v>
      </c>
      <c r="B29" s="179"/>
      <c r="C29" s="173"/>
      <c r="D29" s="173"/>
      <c r="E29" s="173"/>
      <c r="F29" s="173"/>
      <c r="G29" s="173"/>
    </row>
    <row r="30" spans="1:29" x14ac:dyDescent="0.3">
      <c r="A30" s="72"/>
      <c r="B30" s="72"/>
      <c r="C30" s="73"/>
      <c r="D30" s="73"/>
      <c r="E30" s="73"/>
      <c r="F30" s="73"/>
      <c r="G30" s="73"/>
    </row>
    <row r="31" spans="1:29" x14ac:dyDescent="0.3">
      <c r="A31" s="194" t="s">
        <v>32</v>
      </c>
      <c r="B31" s="194"/>
      <c r="C31" s="194"/>
      <c r="D31" s="194"/>
      <c r="E31" s="195" t="str">
        <f>IF(B17=0,"",($U$19-($V$14+$W$24+$G$27)))</f>
        <v/>
      </c>
      <c r="F31" s="195"/>
      <c r="G31" s="195"/>
      <c r="H31" s="153" t="s">
        <v>28</v>
      </c>
      <c r="I31" s="155"/>
    </row>
  </sheetData>
  <sheetProtection password="A712" sheet="1" objects="1" scenarios="1" selectLockedCells="1"/>
  <mergeCells count="61">
    <mergeCell ref="A15:L15"/>
    <mergeCell ref="B17:Q17"/>
    <mergeCell ref="O19:T19"/>
    <mergeCell ref="V13:W13"/>
    <mergeCell ref="V14:W14"/>
    <mergeCell ref="N13:U13"/>
    <mergeCell ref="N14:U14"/>
    <mergeCell ref="D13:M13"/>
    <mergeCell ref="A14:J14"/>
    <mergeCell ref="K14:L14"/>
    <mergeCell ref="U19:X19"/>
    <mergeCell ref="T17:W17"/>
    <mergeCell ref="X17:Z17"/>
    <mergeCell ref="A13:C13"/>
    <mergeCell ref="F19:G19"/>
    <mergeCell ref="P9:S9"/>
    <mergeCell ref="T9:W9"/>
    <mergeCell ref="B6:H6"/>
    <mergeCell ref="B11:H11"/>
    <mergeCell ref="B10:H10"/>
    <mergeCell ref="B8:H8"/>
    <mergeCell ref="B7:H7"/>
    <mergeCell ref="B9:H9"/>
    <mergeCell ref="A1:AB1"/>
    <mergeCell ref="T11:W11"/>
    <mergeCell ref="T10:W10"/>
    <mergeCell ref="T8:W8"/>
    <mergeCell ref="T7:W7"/>
    <mergeCell ref="P11:S11"/>
    <mergeCell ref="I10:K10"/>
    <mergeCell ref="M11:O11"/>
    <mergeCell ref="M10:O10"/>
    <mergeCell ref="M8:O8"/>
    <mergeCell ref="I8:K8"/>
    <mergeCell ref="I11:K11"/>
    <mergeCell ref="P6:S6"/>
    <mergeCell ref="P7:S7"/>
    <mergeCell ref="P8:S8"/>
    <mergeCell ref="P10:S10"/>
    <mergeCell ref="A31:D31"/>
    <mergeCell ref="E31:G31"/>
    <mergeCell ref="A21:F21"/>
    <mergeCell ref="A27:F27"/>
    <mergeCell ref="H28:I28"/>
    <mergeCell ref="A24:F24"/>
    <mergeCell ref="E3:Z3"/>
    <mergeCell ref="A3:D3"/>
    <mergeCell ref="S22:V25"/>
    <mergeCell ref="Q28:R28"/>
    <mergeCell ref="A29:B29"/>
    <mergeCell ref="C29:G29"/>
    <mergeCell ref="F22:J22"/>
    <mergeCell ref="O22:Q22"/>
    <mergeCell ref="O25:Q25"/>
    <mergeCell ref="M7:O7"/>
    <mergeCell ref="T6:W6"/>
    <mergeCell ref="I6:K6"/>
    <mergeCell ref="I7:K7"/>
    <mergeCell ref="M6:O6"/>
    <mergeCell ref="I9:K9"/>
    <mergeCell ref="M9:O9"/>
  </mergeCells>
  <conditionalFormatting sqref="K14">
    <cfRule type="cellIs" dxfId="1" priority="4" operator="lessThan">
      <formula>1</formula>
    </cfRule>
  </conditionalFormatting>
  <printOptions horizontalCentered="1"/>
  <pageMargins left="0.78740157480314965" right="0.78740157480314965" top="0.98425196850393704" bottom="0.78740157480314965" header="0" footer="0"/>
  <pageSetup paperSize="9" scale="87" orientation="landscape" r:id="rId1"/>
  <headerFooter>
    <oddHeader>&amp;L&amp;"-,Negrito"&amp;14
Plano e Ficha de Registo de Fertilização
(Portaria n.º 259/2012, de 28 de agosto)&amp;R&amp;G</oddHeader>
    <oddFooter>&amp;R3</oddFooter>
  </headerFooter>
  <ignoredErrors>
    <ignoredError sqref="W13 W14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'Dados água e solo'!$B$3:$B$14</xm:f>
          </x14:formula1>
          <xm:sqref>D13</xm:sqref>
        </x14:dataValidation>
        <x14:dataValidation type="list" allowBlank="1" showInputMessage="1" showErrorMessage="1">
          <x14:formula1>
            <xm:f>'Dados fertilização'!$B$3:$B$74</xm:f>
          </x14:formula1>
          <xm:sqref>B17:Q17</xm:sqref>
        </x14:dataValidation>
        <x14:dataValidation type="list" allowBlank="1" showInputMessage="1" showErrorMessage="1">
          <x14:formula1>
            <xm:f>'Dados água e solo'!$E$3:$E$5</xm:f>
          </x14:formula1>
          <xm:sqref>C30:G30</xm:sqref>
        </x14:dataValidation>
        <x14:dataValidation type="list" allowBlank="1" showInputMessage="1" showErrorMessage="1">
          <x14:formula1>
            <xm:f>'Dados água e solo'!$H$3:$H$6</xm:f>
          </x14:formula1>
          <xm:sqref>F25</xm:sqref>
        </x14:dataValidation>
        <x14:dataValidation type="list" allowBlank="1" showInputMessage="1" showErrorMessage="1">
          <x14:formula1>
            <xm:f>'Dados água e solo'!$H$3:$H$5</xm:f>
          </x14:formula1>
          <xm:sqref>F22:J22 J24</xm:sqref>
        </x14:dataValidation>
        <x14:dataValidation type="list" allowBlank="1" showInputMessage="1" showErrorMessage="1">
          <x14:formula1>
            <xm:f>'Dados água e solo'!$E$3:$E$6</xm:f>
          </x14:formula1>
          <xm:sqref>C29:G29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B1:L74"/>
  <sheetViews>
    <sheetView workbookViewId="0">
      <selection activeCell="B12" sqref="B12"/>
    </sheetView>
  </sheetViews>
  <sheetFormatPr defaultRowHeight="14.4" x14ac:dyDescent="0.3"/>
  <cols>
    <col min="2" max="2" width="71" customWidth="1"/>
    <col min="3" max="3" width="15.6640625" customWidth="1"/>
    <col min="4" max="4" width="10.44140625" bestFit="1" customWidth="1"/>
    <col min="5" max="5" width="11.88671875" customWidth="1"/>
    <col min="6" max="6" width="14.33203125" customWidth="1"/>
    <col min="7" max="7" width="15.5546875" customWidth="1"/>
  </cols>
  <sheetData>
    <row r="1" spans="2:12" ht="16.2" x14ac:dyDescent="0.3">
      <c r="B1" s="219" t="s">
        <v>49</v>
      </c>
      <c r="C1" s="216" t="s">
        <v>53</v>
      </c>
      <c r="D1" s="217"/>
      <c r="E1" s="216" t="s">
        <v>54</v>
      </c>
      <c r="F1" s="218"/>
      <c r="G1" s="218"/>
    </row>
    <row r="2" spans="2:12" ht="29.4" customHeight="1" x14ac:dyDescent="0.3">
      <c r="B2" s="220"/>
      <c r="C2" s="24" t="s">
        <v>50</v>
      </c>
      <c r="D2" s="27" t="s">
        <v>55</v>
      </c>
      <c r="E2" s="26" t="s">
        <v>56</v>
      </c>
      <c r="F2" s="25" t="s">
        <v>51</v>
      </c>
      <c r="G2" s="25" t="s">
        <v>52</v>
      </c>
    </row>
    <row r="3" spans="2:12" x14ac:dyDescent="0.3">
      <c r="B3" s="21" t="s">
        <v>57</v>
      </c>
      <c r="C3" s="11">
        <v>2.5</v>
      </c>
      <c r="D3" s="12">
        <v>0.5</v>
      </c>
      <c r="E3" s="13">
        <v>15</v>
      </c>
      <c r="F3" s="14">
        <v>100</v>
      </c>
      <c r="G3" s="15">
        <v>140</v>
      </c>
      <c r="I3" s="1"/>
      <c r="J3" s="35" t="s">
        <v>125</v>
      </c>
      <c r="K3" s="1"/>
      <c r="L3">
        <v>3.2</v>
      </c>
    </row>
    <row r="4" spans="2:12" x14ac:dyDescent="0.3">
      <c r="B4" s="22" t="s">
        <v>58</v>
      </c>
      <c r="C4" s="16">
        <v>10</v>
      </c>
      <c r="D4" s="17">
        <v>1</v>
      </c>
      <c r="E4" s="18">
        <v>20</v>
      </c>
      <c r="F4" s="19">
        <v>200</v>
      </c>
      <c r="G4" s="20">
        <v>300</v>
      </c>
      <c r="I4" s="1" t="s">
        <v>126</v>
      </c>
      <c r="J4" s="1"/>
      <c r="L4" s="1">
        <f>F3+(((L3-C3)/D3)*E3)</f>
        <v>121</v>
      </c>
    </row>
    <row r="5" spans="2:12" x14ac:dyDescent="0.3">
      <c r="B5" s="22" t="s">
        <v>59</v>
      </c>
      <c r="C5" s="16">
        <v>7</v>
      </c>
      <c r="D5" s="17">
        <v>1</v>
      </c>
      <c r="E5" s="18">
        <v>20</v>
      </c>
      <c r="F5" s="19">
        <v>120</v>
      </c>
      <c r="G5" s="20">
        <v>180</v>
      </c>
      <c r="I5" s="1"/>
    </row>
    <row r="6" spans="2:12" x14ac:dyDescent="0.3">
      <c r="B6" s="31" t="s">
        <v>60</v>
      </c>
      <c r="C6" s="32">
        <v>2.5</v>
      </c>
      <c r="D6" s="9">
        <v>0.5</v>
      </c>
      <c r="E6" s="8">
        <v>15</v>
      </c>
      <c r="F6" s="33">
        <v>85</v>
      </c>
      <c r="G6" s="10">
        <v>120</v>
      </c>
    </row>
    <row r="7" spans="2:12" x14ac:dyDescent="0.3">
      <c r="B7" s="31" t="s">
        <v>61</v>
      </c>
      <c r="C7" s="32">
        <v>2.5</v>
      </c>
      <c r="D7" s="9">
        <v>0.5</v>
      </c>
      <c r="E7" s="8">
        <v>10</v>
      </c>
      <c r="F7" s="33">
        <v>110</v>
      </c>
      <c r="G7" s="10">
        <v>135</v>
      </c>
    </row>
    <row r="8" spans="2:12" x14ac:dyDescent="0.3">
      <c r="B8" s="34" t="s">
        <v>62</v>
      </c>
      <c r="C8" s="32">
        <v>4</v>
      </c>
      <c r="D8" s="9">
        <v>0.5</v>
      </c>
      <c r="E8" s="8">
        <v>15</v>
      </c>
      <c r="F8" s="33">
        <v>130</v>
      </c>
      <c r="G8" s="10">
        <v>230</v>
      </c>
    </row>
    <row r="9" spans="2:12" x14ac:dyDescent="0.3">
      <c r="B9" s="23" t="s">
        <v>64</v>
      </c>
      <c r="C9" s="16">
        <v>30</v>
      </c>
      <c r="D9" s="17">
        <v>10</v>
      </c>
      <c r="E9" s="18">
        <v>30</v>
      </c>
      <c r="F9" s="19">
        <v>100</v>
      </c>
      <c r="G9" s="20">
        <v>125</v>
      </c>
    </row>
    <row r="10" spans="2:12" x14ac:dyDescent="0.3">
      <c r="B10" s="22" t="s">
        <v>65</v>
      </c>
      <c r="C10" s="16">
        <v>10</v>
      </c>
      <c r="D10" s="17">
        <v>1</v>
      </c>
      <c r="E10" s="18">
        <v>25</v>
      </c>
      <c r="F10" s="19">
        <v>100</v>
      </c>
      <c r="G10" s="20">
        <v>150</v>
      </c>
    </row>
    <row r="11" spans="2:12" x14ac:dyDescent="0.3">
      <c r="B11" s="22" t="s">
        <v>66</v>
      </c>
      <c r="C11" s="16">
        <v>80</v>
      </c>
      <c r="D11" s="17">
        <v>5</v>
      </c>
      <c r="E11" s="18">
        <v>10</v>
      </c>
      <c r="F11" s="19">
        <v>160</v>
      </c>
      <c r="G11" s="20">
        <v>200</v>
      </c>
    </row>
    <row r="12" spans="2:12" x14ac:dyDescent="0.3">
      <c r="B12" s="23" t="s">
        <v>67</v>
      </c>
      <c r="C12" s="16">
        <v>35</v>
      </c>
      <c r="D12" s="17">
        <v>5</v>
      </c>
      <c r="E12" s="18">
        <v>7.5</v>
      </c>
      <c r="F12" s="19">
        <v>40</v>
      </c>
      <c r="G12" s="20">
        <v>55</v>
      </c>
    </row>
    <row r="13" spans="2:12" x14ac:dyDescent="0.3">
      <c r="B13" s="23" t="s">
        <v>117</v>
      </c>
      <c r="C13" s="16">
        <v>15</v>
      </c>
      <c r="D13" s="17">
        <v>1</v>
      </c>
      <c r="E13" s="18">
        <v>10</v>
      </c>
      <c r="F13" s="19">
        <v>15</v>
      </c>
      <c r="G13" s="20">
        <v>25</v>
      </c>
    </row>
    <row r="14" spans="2:12" x14ac:dyDescent="0.3">
      <c r="B14" s="23" t="s">
        <v>118</v>
      </c>
      <c r="C14" s="16">
        <v>15</v>
      </c>
      <c r="D14" s="17">
        <v>1</v>
      </c>
      <c r="E14" s="18">
        <v>10</v>
      </c>
      <c r="F14" s="19">
        <v>135</v>
      </c>
      <c r="G14" s="20">
        <v>180</v>
      </c>
    </row>
    <row r="15" spans="2:12" x14ac:dyDescent="0.3">
      <c r="B15" s="22" t="s">
        <v>68</v>
      </c>
      <c r="C15" s="30"/>
      <c r="D15" s="28"/>
      <c r="E15" s="29"/>
      <c r="F15" s="19">
        <v>0</v>
      </c>
      <c r="G15" s="20">
        <v>0</v>
      </c>
    </row>
    <row r="16" spans="2:12" x14ac:dyDescent="0.3">
      <c r="B16" s="22" t="s">
        <v>69</v>
      </c>
      <c r="C16" s="30"/>
      <c r="D16" s="28"/>
      <c r="E16" s="29"/>
      <c r="F16" s="19">
        <v>0</v>
      </c>
      <c r="G16" s="20">
        <v>0</v>
      </c>
    </row>
    <row r="17" spans="2:7" x14ac:dyDescent="0.3">
      <c r="B17" s="22" t="s">
        <v>70</v>
      </c>
      <c r="C17" s="16">
        <v>60</v>
      </c>
      <c r="D17" s="17">
        <v>5</v>
      </c>
      <c r="E17" s="18">
        <v>25</v>
      </c>
      <c r="F17" s="19">
        <v>225</v>
      </c>
      <c r="G17" s="20">
        <v>305</v>
      </c>
    </row>
    <row r="18" spans="2:7" x14ac:dyDescent="0.3">
      <c r="B18" s="22" t="s">
        <v>71</v>
      </c>
      <c r="C18" s="16">
        <v>70</v>
      </c>
      <c r="D18" s="17">
        <v>10</v>
      </c>
      <c r="E18" s="18">
        <v>20</v>
      </c>
      <c r="F18" s="19">
        <v>150</v>
      </c>
      <c r="G18" s="20">
        <v>240</v>
      </c>
    </row>
    <row r="19" spans="2:7" x14ac:dyDescent="0.3">
      <c r="B19" s="31" t="s">
        <v>72</v>
      </c>
      <c r="C19" s="32">
        <v>40</v>
      </c>
      <c r="D19" s="9">
        <v>5</v>
      </c>
      <c r="E19" s="8">
        <v>10</v>
      </c>
      <c r="F19" s="33">
        <v>80</v>
      </c>
      <c r="G19" s="10">
        <v>120</v>
      </c>
    </row>
    <row r="20" spans="2:7" x14ac:dyDescent="0.3">
      <c r="B20" s="31" t="s">
        <v>73</v>
      </c>
      <c r="C20" s="32">
        <v>30</v>
      </c>
      <c r="D20" s="9">
        <v>5</v>
      </c>
      <c r="E20" s="8">
        <v>15</v>
      </c>
      <c r="F20" s="33">
        <v>85</v>
      </c>
      <c r="G20" s="10">
        <v>110</v>
      </c>
    </row>
    <row r="21" spans="2:7" x14ac:dyDescent="0.3">
      <c r="B21" s="31" t="s">
        <v>74</v>
      </c>
      <c r="C21" s="32">
        <v>40</v>
      </c>
      <c r="D21" s="9">
        <v>5</v>
      </c>
      <c r="E21" s="8">
        <v>15</v>
      </c>
      <c r="F21" s="33">
        <v>120</v>
      </c>
      <c r="G21" s="10">
        <v>135</v>
      </c>
    </row>
    <row r="22" spans="2:7" x14ac:dyDescent="0.3">
      <c r="B22" s="31" t="s">
        <v>75</v>
      </c>
      <c r="C22" s="32">
        <v>12</v>
      </c>
      <c r="D22" s="9">
        <v>1</v>
      </c>
      <c r="E22" s="8">
        <v>2.5</v>
      </c>
      <c r="F22" s="33">
        <v>60</v>
      </c>
      <c r="G22" s="10">
        <v>65</v>
      </c>
    </row>
    <row r="23" spans="2:7" x14ac:dyDescent="0.3">
      <c r="B23" s="31" t="s">
        <v>76</v>
      </c>
      <c r="C23" s="32">
        <v>40</v>
      </c>
      <c r="D23" s="9">
        <v>5</v>
      </c>
      <c r="E23" s="8">
        <v>15</v>
      </c>
      <c r="F23" s="33">
        <v>125</v>
      </c>
      <c r="G23" s="10">
        <v>160</v>
      </c>
    </row>
    <row r="24" spans="2:7" x14ac:dyDescent="0.3">
      <c r="B24" s="31" t="s">
        <v>77</v>
      </c>
      <c r="C24" s="32">
        <v>40</v>
      </c>
      <c r="D24" s="9">
        <v>5</v>
      </c>
      <c r="E24" s="8">
        <v>15</v>
      </c>
      <c r="F24" s="33">
        <v>130</v>
      </c>
      <c r="G24" s="10">
        <v>215</v>
      </c>
    </row>
    <row r="25" spans="2:7" x14ac:dyDescent="0.3">
      <c r="B25" s="31" t="s">
        <v>78</v>
      </c>
      <c r="C25" s="32">
        <v>45</v>
      </c>
      <c r="D25" s="9">
        <v>5</v>
      </c>
      <c r="E25" s="8">
        <v>20</v>
      </c>
      <c r="F25" s="33">
        <v>135</v>
      </c>
      <c r="G25" s="10">
        <v>160</v>
      </c>
    </row>
    <row r="26" spans="2:7" x14ac:dyDescent="0.3">
      <c r="B26" s="31" t="s">
        <v>79</v>
      </c>
      <c r="C26" s="32">
        <v>40</v>
      </c>
      <c r="D26" s="9">
        <v>5</v>
      </c>
      <c r="E26" s="8">
        <v>15</v>
      </c>
      <c r="F26" s="33">
        <v>110</v>
      </c>
      <c r="G26" s="10">
        <v>135</v>
      </c>
    </row>
    <row r="27" spans="2:7" x14ac:dyDescent="0.3">
      <c r="B27" s="31" t="s">
        <v>80</v>
      </c>
      <c r="C27" s="32">
        <v>70</v>
      </c>
      <c r="D27" s="9">
        <v>5</v>
      </c>
      <c r="E27" s="8">
        <v>10</v>
      </c>
      <c r="F27" s="33">
        <v>150</v>
      </c>
      <c r="G27" s="10">
        <v>170</v>
      </c>
    </row>
    <row r="28" spans="2:7" x14ac:dyDescent="0.3">
      <c r="B28" s="31" t="s">
        <v>81</v>
      </c>
      <c r="C28" s="32">
        <v>40</v>
      </c>
      <c r="D28" s="9">
        <v>5</v>
      </c>
      <c r="E28" s="8">
        <v>15</v>
      </c>
      <c r="F28" s="33">
        <v>125</v>
      </c>
      <c r="G28" s="10">
        <v>160</v>
      </c>
    </row>
    <row r="29" spans="2:7" x14ac:dyDescent="0.3">
      <c r="B29" s="31" t="s">
        <v>82</v>
      </c>
      <c r="C29" s="32">
        <v>50</v>
      </c>
      <c r="D29" s="9">
        <v>5</v>
      </c>
      <c r="E29" s="8">
        <v>15</v>
      </c>
      <c r="F29" s="33">
        <v>135</v>
      </c>
      <c r="G29" s="10">
        <v>190</v>
      </c>
    </row>
    <row r="30" spans="2:7" x14ac:dyDescent="0.3">
      <c r="B30" s="31" t="s">
        <v>83</v>
      </c>
      <c r="C30" s="32">
        <v>25</v>
      </c>
      <c r="D30" s="9">
        <v>5</v>
      </c>
      <c r="E30" s="8">
        <v>10</v>
      </c>
      <c r="F30" s="33">
        <v>80</v>
      </c>
      <c r="G30" s="10">
        <v>90</v>
      </c>
    </row>
    <row r="31" spans="2:7" x14ac:dyDescent="0.3">
      <c r="B31" s="31" t="s">
        <v>84</v>
      </c>
      <c r="C31" s="32">
        <v>20</v>
      </c>
      <c r="D31" s="9">
        <v>5</v>
      </c>
      <c r="E31" s="8">
        <v>25</v>
      </c>
      <c r="F31" s="33">
        <v>135</v>
      </c>
      <c r="G31" s="10">
        <v>225</v>
      </c>
    </row>
    <row r="32" spans="2:7" x14ac:dyDescent="0.3">
      <c r="B32" s="31" t="s">
        <v>85</v>
      </c>
      <c r="C32" s="32">
        <v>60</v>
      </c>
      <c r="D32" s="9">
        <v>5</v>
      </c>
      <c r="E32" s="8">
        <v>7.5</v>
      </c>
      <c r="F32" s="33">
        <v>130</v>
      </c>
      <c r="G32" s="10">
        <v>160</v>
      </c>
    </row>
    <row r="33" spans="2:7" x14ac:dyDescent="0.3">
      <c r="B33" s="31" t="s">
        <v>86</v>
      </c>
      <c r="C33" s="32">
        <v>30</v>
      </c>
      <c r="D33" s="9">
        <v>5</v>
      </c>
      <c r="E33" s="8">
        <v>10</v>
      </c>
      <c r="F33" s="33">
        <v>90</v>
      </c>
      <c r="G33" s="10">
        <v>110</v>
      </c>
    </row>
    <row r="34" spans="2:7" x14ac:dyDescent="0.3">
      <c r="B34" s="31" t="s">
        <v>87</v>
      </c>
      <c r="C34" s="32">
        <v>8</v>
      </c>
      <c r="D34" s="9">
        <v>1</v>
      </c>
      <c r="E34" s="8">
        <v>10</v>
      </c>
      <c r="F34" s="33">
        <v>20</v>
      </c>
      <c r="G34" s="10">
        <v>40</v>
      </c>
    </row>
    <row r="35" spans="2:7" x14ac:dyDescent="0.3">
      <c r="B35" s="31" t="s">
        <v>88</v>
      </c>
      <c r="C35" s="32">
        <v>25</v>
      </c>
      <c r="D35" s="9">
        <v>5</v>
      </c>
      <c r="E35" s="8">
        <v>10</v>
      </c>
      <c r="F35" s="33">
        <v>80</v>
      </c>
      <c r="G35" s="10">
        <v>90</v>
      </c>
    </row>
    <row r="36" spans="2:7" x14ac:dyDescent="0.3">
      <c r="B36" s="31" t="s">
        <v>89</v>
      </c>
      <c r="C36" s="32">
        <v>3</v>
      </c>
      <c r="D36" s="9">
        <v>1</v>
      </c>
      <c r="E36" s="8">
        <v>13</v>
      </c>
      <c r="F36" s="33">
        <v>20</v>
      </c>
      <c r="G36" s="10">
        <v>40</v>
      </c>
    </row>
    <row r="37" spans="2:7" x14ac:dyDescent="0.3">
      <c r="B37" s="31" t="s">
        <v>90</v>
      </c>
      <c r="C37" s="32">
        <v>20</v>
      </c>
      <c r="D37" s="9">
        <v>5</v>
      </c>
      <c r="E37" s="8">
        <v>20</v>
      </c>
      <c r="F37" s="33">
        <v>70</v>
      </c>
      <c r="G37" s="10">
        <v>90</v>
      </c>
    </row>
    <row r="38" spans="2:7" x14ac:dyDescent="0.3">
      <c r="B38" s="31" t="s">
        <v>91</v>
      </c>
      <c r="C38" s="32">
        <v>3</v>
      </c>
      <c r="D38" s="9">
        <v>1</v>
      </c>
      <c r="E38" s="8">
        <v>13</v>
      </c>
      <c r="F38" s="33">
        <v>20</v>
      </c>
      <c r="G38" s="10">
        <v>40</v>
      </c>
    </row>
    <row r="39" spans="2:7" x14ac:dyDescent="0.3">
      <c r="B39" s="31" t="s">
        <v>92</v>
      </c>
      <c r="C39" s="32">
        <v>20</v>
      </c>
      <c r="D39" s="9">
        <v>5</v>
      </c>
      <c r="E39" s="8">
        <v>10</v>
      </c>
      <c r="F39" s="33">
        <v>70</v>
      </c>
      <c r="G39" s="10">
        <v>110</v>
      </c>
    </row>
    <row r="40" spans="2:7" x14ac:dyDescent="0.3">
      <c r="B40" s="31" t="s">
        <v>93</v>
      </c>
      <c r="C40" s="32">
        <v>25</v>
      </c>
      <c r="D40" s="9">
        <v>5</v>
      </c>
      <c r="E40" s="8">
        <v>22.5</v>
      </c>
      <c r="F40" s="33">
        <v>80</v>
      </c>
      <c r="G40" s="10">
        <v>120</v>
      </c>
    </row>
    <row r="41" spans="2:7" x14ac:dyDescent="0.3">
      <c r="B41" s="31" t="s">
        <v>94</v>
      </c>
      <c r="C41" s="32">
        <v>40</v>
      </c>
      <c r="D41" s="9">
        <v>5</v>
      </c>
      <c r="E41" s="8">
        <v>20</v>
      </c>
      <c r="F41" s="33">
        <v>135</v>
      </c>
      <c r="G41" s="10">
        <v>160</v>
      </c>
    </row>
    <row r="42" spans="2:7" x14ac:dyDescent="0.3">
      <c r="B42" s="31" t="s">
        <v>95</v>
      </c>
      <c r="C42" s="32">
        <v>30</v>
      </c>
      <c r="D42" s="9">
        <v>5</v>
      </c>
      <c r="E42" s="8">
        <v>20</v>
      </c>
      <c r="F42" s="33">
        <v>100</v>
      </c>
      <c r="G42" s="10">
        <v>200</v>
      </c>
    </row>
    <row r="43" spans="2:7" x14ac:dyDescent="0.3">
      <c r="B43" s="31" t="s">
        <v>96</v>
      </c>
      <c r="C43" s="32">
        <v>50</v>
      </c>
      <c r="D43" s="9">
        <v>5</v>
      </c>
      <c r="E43" s="8">
        <v>15</v>
      </c>
      <c r="F43" s="33">
        <v>135</v>
      </c>
      <c r="G43" s="10">
        <v>190</v>
      </c>
    </row>
    <row r="44" spans="2:7" x14ac:dyDescent="0.3">
      <c r="B44" s="31" t="s">
        <v>97</v>
      </c>
      <c r="C44" s="32">
        <v>25</v>
      </c>
      <c r="D44" s="9">
        <v>5</v>
      </c>
      <c r="E44" s="8">
        <v>20</v>
      </c>
      <c r="F44" s="33">
        <v>80</v>
      </c>
      <c r="G44" s="10">
        <v>120</v>
      </c>
    </row>
    <row r="45" spans="2:7" x14ac:dyDescent="0.3">
      <c r="B45" s="31" t="s">
        <v>98</v>
      </c>
      <c r="C45" s="32">
        <v>40</v>
      </c>
      <c r="D45" s="9">
        <v>5</v>
      </c>
      <c r="E45" s="8">
        <v>20</v>
      </c>
      <c r="F45" s="33">
        <v>135</v>
      </c>
      <c r="G45" s="10">
        <v>160</v>
      </c>
    </row>
    <row r="46" spans="2:7" x14ac:dyDescent="0.3">
      <c r="B46" s="31" t="s">
        <v>99</v>
      </c>
      <c r="C46" s="32">
        <v>25</v>
      </c>
      <c r="D46" s="9">
        <v>5</v>
      </c>
      <c r="E46" s="8">
        <v>10</v>
      </c>
      <c r="F46" s="33">
        <v>80</v>
      </c>
      <c r="G46" s="10">
        <v>90</v>
      </c>
    </row>
    <row r="47" spans="2:7" x14ac:dyDescent="0.3">
      <c r="B47" s="31" t="s">
        <v>100</v>
      </c>
      <c r="C47" s="32">
        <v>80</v>
      </c>
      <c r="D47" s="9">
        <v>5</v>
      </c>
      <c r="E47" s="8">
        <v>12.5</v>
      </c>
      <c r="F47" s="33">
        <v>180</v>
      </c>
      <c r="G47" s="10">
        <v>260</v>
      </c>
    </row>
    <row r="48" spans="2:7" x14ac:dyDescent="0.3">
      <c r="B48" s="22" t="s">
        <v>101</v>
      </c>
      <c r="C48" s="16">
        <v>12</v>
      </c>
      <c r="D48" s="17">
        <v>1</v>
      </c>
      <c r="E48" s="18">
        <v>6</v>
      </c>
      <c r="F48" s="19">
        <v>120</v>
      </c>
      <c r="G48" s="20">
        <v>160</v>
      </c>
    </row>
    <row r="49" spans="2:7" x14ac:dyDescent="0.3">
      <c r="B49" s="22" t="s">
        <v>102</v>
      </c>
      <c r="C49" s="16">
        <v>30</v>
      </c>
      <c r="D49" s="17">
        <v>1</v>
      </c>
      <c r="E49" s="18">
        <v>2</v>
      </c>
      <c r="F49" s="19">
        <v>95</v>
      </c>
      <c r="G49" s="20">
        <v>110</v>
      </c>
    </row>
    <row r="50" spans="2:7" x14ac:dyDescent="0.3">
      <c r="B50" s="22" t="s">
        <v>103</v>
      </c>
      <c r="C50" s="16">
        <v>5</v>
      </c>
      <c r="D50" s="28"/>
      <c r="E50" s="29"/>
      <c r="F50" s="19">
        <v>100</v>
      </c>
      <c r="G50" s="20">
        <v>120</v>
      </c>
    </row>
    <row r="51" spans="2:7" x14ac:dyDescent="0.3">
      <c r="B51" s="22" t="s">
        <v>104</v>
      </c>
      <c r="C51" s="16">
        <v>20</v>
      </c>
      <c r="D51" s="17">
        <v>1</v>
      </c>
      <c r="E51" s="18">
        <v>1.5</v>
      </c>
      <c r="F51" s="19">
        <v>55</v>
      </c>
      <c r="G51" s="20">
        <v>100</v>
      </c>
    </row>
    <row r="52" spans="2:7" x14ac:dyDescent="0.3">
      <c r="B52" s="22" t="s">
        <v>105</v>
      </c>
      <c r="C52" s="16">
        <v>2</v>
      </c>
      <c r="D52" s="17"/>
      <c r="E52" s="18">
        <v>0</v>
      </c>
      <c r="F52" s="19">
        <v>90</v>
      </c>
      <c r="G52" s="20">
        <v>135</v>
      </c>
    </row>
    <row r="53" spans="2:7" x14ac:dyDescent="0.3">
      <c r="B53" s="22" t="s">
        <v>106</v>
      </c>
      <c r="C53" s="16">
        <v>35</v>
      </c>
      <c r="D53" s="17">
        <v>1</v>
      </c>
      <c r="E53" s="18">
        <v>2</v>
      </c>
      <c r="F53" s="19">
        <v>160</v>
      </c>
      <c r="G53" s="20">
        <v>200</v>
      </c>
    </row>
    <row r="54" spans="2:7" x14ac:dyDescent="0.3">
      <c r="B54" s="22" t="s">
        <v>107</v>
      </c>
      <c r="C54" s="16">
        <v>20</v>
      </c>
      <c r="D54" s="17">
        <v>1</v>
      </c>
      <c r="E54" s="18">
        <v>2.5</v>
      </c>
      <c r="F54" s="19">
        <v>60</v>
      </c>
      <c r="G54" s="20">
        <v>80</v>
      </c>
    </row>
    <row r="55" spans="2:7" x14ac:dyDescent="0.3">
      <c r="B55" s="22" t="s">
        <v>108</v>
      </c>
      <c r="C55" s="16">
        <v>25</v>
      </c>
      <c r="D55" s="17">
        <v>1</v>
      </c>
      <c r="E55" s="18">
        <v>3</v>
      </c>
      <c r="F55" s="19">
        <v>70</v>
      </c>
      <c r="G55" s="20">
        <v>100</v>
      </c>
    </row>
    <row r="56" spans="2:7" x14ac:dyDescent="0.3">
      <c r="B56" s="22" t="s">
        <v>109</v>
      </c>
      <c r="C56" s="16">
        <v>10</v>
      </c>
      <c r="D56" s="17">
        <v>1</v>
      </c>
      <c r="E56" s="18">
        <v>5</v>
      </c>
      <c r="F56" s="19">
        <v>80</v>
      </c>
      <c r="G56" s="20">
        <v>110</v>
      </c>
    </row>
    <row r="57" spans="2:7" x14ac:dyDescent="0.3">
      <c r="B57" s="22" t="s">
        <v>110</v>
      </c>
      <c r="C57" s="16">
        <v>8</v>
      </c>
      <c r="D57" s="17">
        <v>1</v>
      </c>
      <c r="E57" s="18">
        <v>10</v>
      </c>
      <c r="F57" s="19">
        <v>55</v>
      </c>
      <c r="G57" s="20">
        <v>90</v>
      </c>
    </row>
    <row r="58" spans="2:7" x14ac:dyDescent="0.3">
      <c r="B58" s="22" t="s">
        <v>111</v>
      </c>
      <c r="C58" s="16">
        <v>4</v>
      </c>
      <c r="D58" s="28"/>
      <c r="E58" s="29"/>
      <c r="F58" s="19">
        <v>90</v>
      </c>
      <c r="G58" s="20">
        <v>135</v>
      </c>
    </row>
    <row r="59" spans="2:7" x14ac:dyDescent="0.3">
      <c r="B59" s="22" t="s">
        <v>112</v>
      </c>
      <c r="C59" s="16">
        <v>4</v>
      </c>
      <c r="D59" s="17">
        <v>1</v>
      </c>
      <c r="E59" s="18">
        <v>7</v>
      </c>
      <c r="F59" s="19">
        <v>55</v>
      </c>
      <c r="G59" s="20">
        <v>120</v>
      </c>
    </row>
    <row r="60" spans="2:7" x14ac:dyDescent="0.3">
      <c r="B60" s="22" t="s">
        <v>113</v>
      </c>
      <c r="C60" s="16">
        <v>30</v>
      </c>
      <c r="D60" s="17">
        <v>1</v>
      </c>
      <c r="E60" s="18">
        <v>2</v>
      </c>
      <c r="F60" s="19">
        <v>80</v>
      </c>
      <c r="G60" s="20">
        <v>120</v>
      </c>
    </row>
    <row r="61" spans="2:7" x14ac:dyDescent="0.3">
      <c r="B61" s="22" t="s">
        <v>114</v>
      </c>
      <c r="C61" s="16">
        <v>40</v>
      </c>
      <c r="D61" s="17">
        <v>1</v>
      </c>
      <c r="E61" s="18">
        <v>1.5</v>
      </c>
      <c r="F61" s="19">
        <v>55</v>
      </c>
      <c r="G61" s="20">
        <v>80</v>
      </c>
    </row>
    <row r="62" spans="2:7" x14ac:dyDescent="0.3">
      <c r="B62" s="22" t="s">
        <v>115</v>
      </c>
      <c r="C62" s="16">
        <v>20</v>
      </c>
      <c r="D62" s="17">
        <v>1</v>
      </c>
      <c r="E62" s="18">
        <v>5</v>
      </c>
      <c r="F62" s="19">
        <v>70</v>
      </c>
      <c r="G62" s="20">
        <v>130</v>
      </c>
    </row>
    <row r="63" spans="2:7" x14ac:dyDescent="0.3">
      <c r="B63" s="22" t="s">
        <v>116</v>
      </c>
      <c r="C63" s="16">
        <v>10</v>
      </c>
      <c r="D63" s="17">
        <v>1</v>
      </c>
      <c r="E63" s="18">
        <v>5</v>
      </c>
      <c r="F63" s="19">
        <v>45</v>
      </c>
      <c r="G63" s="20">
        <v>90</v>
      </c>
    </row>
    <row r="64" spans="2:7" x14ac:dyDescent="0.3">
      <c r="B64" s="31" t="s">
        <v>119</v>
      </c>
      <c r="C64" s="30"/>
      <c r="D64" s="28"/>
      <c r="E64" s="29"/>
      <c r="F64" s="33">
        <v>135</v>
      </c>
      <c r="G64" s="10">
        <v>180</v>
      </c>
    </row>
    <row r="65" spans="2:7" x14ac:dyDescent="0.3">
      <c r="B65" s="31" t="s">
        <v>120</v>
      </c>
      <c r="C65" s="30"/>
      <c r="D65" s="28"/>
      <c r="E65" s="29"/>
      <c r="F65" s="33">
        <v>270</v>
      </c>
      <c r="G65" s="10">
        <v>360</v>
      </c>
    </row>
    <row r="66" spans="2:7" x14ac:dyDescent="0.3">
      <c r="B66" s="22" t="s">
        <v>121</v>
      </c>
      <c r="C66" s="16">
        <v>40</v>
      </c>
      <c r="D66" s="17">
        <v>5</v>
      </c>
      <c r="E66" s="18">
        <v>1.5</v>
      </c>
      <c r="F66" s="19">
        <v>11</v>
      </c>
      <c r="G66" s="20">
        <v>17</v>
      </c>
    </row>
    <row r="67" spans="2:7" x14ac:dyDescent="0.3">
      <c r="B67" s="22" t="s">
        <v>122</v>
      </c>
      <c r="C67" s="16">
        <v>50</v>
      </c>
      <c r="D67" s="17">
        <v>5</v>
      </c>
      <c r="E67" s="18">
        <v>1.7</v>
      </c>
      <c r="F67" s="19">
        <v>15</v>
      </c>
      <c r="G67" s="20">
        <v>20</v>
      </c>
    </row>
    <row r="68" spans="2:7" x14ac:dyDescent="0.3">
      <c r="B68" s="22" t="s">
        <v>123</v>
      </c>
      <c r="C68" s="16">
        <v>35</v>
      </c>
      <c r="D68" s="17">
        <v>5</v>
      </c>
      <c r="E68" s="18">
        <v>2</v>
      </c>
      <c r="F68" s="19">
        <v>12.5</v>
      </c>
      <c r="G68" s="20">
        <v>15</v>
      </c>
    </row>
    <row r="69" spans="2:7" x14ac:dyDescent="0.3">
      <c r="B69" s="22" t="s">
        <v>124</v>
      </c>
      <c r="C69" s="16">
        <v>60</v>
      </c>
      <c r="D69" s="17">
        <v>5</v>
      </c>
      <c r="E69" s="18">
        <v>1.25</v>
      </c>
      <c r="F69" s="19">
        <v>13</v>
      </c>
      <c r="G69" s="20">
        <v>20</v>
      </c>
    </row>
    <row r="70" spans="2:7" x14ac:dyDescent="0.3">
      <c r="B70" s="22" t="s">
        <v>127</v>
      </c>
      <c r="C70" s="16">
        <v>50</v>
      </c>
      <c r="D70" s="17">
        <v>5</v>
      </c>
      <c r="E70" s="18">
        <v>2</v>
      </c>
      <c r="F70" s="19">
        <v>18</v>
      </c>
      <c r="G70" s="20">
        <v>23</v>
      </c>
    </row>
    <row r="71" spans="2:7" x14ac:dyDescent="0.3">
      <c r="B71" s="22" t="s">
        <v>128</v>
      </c>
      <c r="C71" s="16">
        <v>40</v>
      </c>
      <c r="D71" s="17">
        <v>5</v>
      </c>
      <c r="E71" s="18">
        <v>1.5</v>
      </c>
      <c r="F71" s="19">
        <v>11.5</v>
      </c>
      <c r="G71" s="20">
        <v>20</v>
      </c>
    </row>
    <row r="72" spans="2:7" x14ac:dyDescent="0.3">
      <c r="B72" s="22" t="s">
        <v>129</v>
      </c>
      <c r="C72" s="16">
        <v>60</v>
      </c>
      <c r="D72" s="17">
        <v>5</v>
      </c>
      <c r="E72" s="18">
        <v>1.25</v>
      </c>
      <c r="F72" s="19">
        <v>13</v>
      </c>
      <c r="G72" s="20">
        <v>20</v>
      </c>
    </row>
    <row r="73" spans="2:7" x14ac:dyDescent="0.3">
      <c r="B73" s="22" t="s">
        <v>130</v>
      </c>
      <c r="C73" s="16">
        <v>60</v>
      </c>
      <c r="D73" s="17">
        <v>5</v>
      </c>
      <c r="E73" s="18">
        <v>1.25</v>
      </c>
      <c r="F73" s="19">
        <v>13</v>
      </c>
      <c r="G73" s="20">
        <v>20</v>
      </c>
    </row>
    <row r="74" spans="2:7" x14ac:dyDescent="0.3">
      <c r="B74" s="22" t="s">
        <v>131</v>
      </c>
      <c r="C74" s="16">
        <v>100</v>
      </c>
      <c r="D74" s="17">
        <v>5</v>
      </c>
      <c r="E74" s="18">
        <v>1</v>
      </c>
      <c r="F74" s="19">
        <v>18</v>
      </c>
      <c r="G74" s="20">
        <v>20</v>
      </c>
    </row>
  </sheetData>
  <mergeCells count="3">
    <mergeCell ref="C1:D1"/>
    <mergeCell ref="E1:G1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B1:L74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2" max="2" width="71" customWidth="1"/>
    <col min="3" max="3" width="15.6640625" customWidth="1"/>
    <col min="4" max="4" width="10.44140625" bestFit="1" customWidth="1"/>
    <col min="5" max="5" width="11.88671875" customWidth="1"/>
    <col min="6" max="6" width="14.33203125" customWidth="1"/>
    <col min="7" max="7" width="15.5546875" customWidth="1"/>
  </cols>
  <sheetData>
    <row r="1" spans="2:12" ht="16.2" x14ac:dyDescent="0.3">
      <c r="B1" s="219" t="s">
        <v>49</v>
      </c>
      <c r="C1" s="216" t="s">
        <v>53</v>
      </c>
      <c r="D1" s="217"/>
      <c r="E1" s="216" t="s">
        <v>54</v>
      </c>
      <c r="F1" s="218"/>
      <c r="G1" s="218"/>
    </row>
    <row r="2" spans="2:12" ht="29.4" customHeight="1" x14ac:dyDescent="0.3">
      <c r="B2" s="220"/>
      <c r="C2" s="24" t="s">
        <v>50</v>
      </c>
      <c r="D2" s="27" t="s">
        <v>55</v>
      </c>
      <c r="E2" s="36" t="s">
        <v>56</v>
      </c>
      <c r="F2" s="37" t="s">
        <v>51</v>
      </c>
      <c r="G2" s="38" t="s">
        <v>52</v>
      </c>
    </row>
    <row r="3" spans="2:12" x14ac:dyDescent="0.3">
      <c r="B3" s="21" t="s">
        <v>101</v>
      </c>
      <c r="C3" s="11">
        <v>12</v>
      </c>
      <c r="D3" s="12">
        <v>1</v>
      </c>
      <c r="E3" s="13">
        <v>6</v>
      </c>
      <c r="F3" s="14">
        <v>120</v>
      </c>
      <c r="G3" s="15">
        <v>160</v>
      </c>
      <c r="I3" s="1"/>
      <c r="J3" s="35"/>
      <c r="K3" s="1"/>
    </row>
    <row r="4" spans="2:12" x14ac:dyDescent="0.3">
      <c r="B4" s="31" t="s">
        <v>72</v>
      </c>
      <c r="C4" s="32">
        <v>40</v>
      </c>
      <c r="D4" s="9">
        <v>5</v>
      </c>
      <c r="E4" s="8">
        <v>10</v>
      </c>
      <c r="F4" s="33">
        <v>80</v>
      </c>
      <c r="G4" s="10">
        <v>120</v>
      </c>
      <c r="I4" s="1"/>
      <c r="J4" s="1"/>
      <c r="L4" s="1"/>
    </row>
    <row r="5" spans="2:12" x14ac:dyDescent="0.3">
      <c r="B5" s="22" t="s">
        <v>102</v>
      </c>
      <c r="C5" s="16">
        <v>30</v>
      </c>
      <c r="D5" s="17">
        <v>1</v>
      </c>
      <c r="E5" s="18">
        <v>2</v>
      </c>
      <c r="F5" s="19">
        <v>95</v>
      </c>
      <c r="G5" s="20">
        <v>110</v>
      </c>
      <c r="I5" s="1"/>
    </row>
    <row r="6" spans="2:12" x14ac:dyDescent="0.3">
      <c r="B6" s="22" t="s">
        <v>121</v>
      </c>
      <c r="C6" s="16">
        <v>40</v>
      </c>
      <c r="D6" s="17">
        <v>5</v>
      </c>
      <c r="E6" s="18">
        <v>1.5</v>
      </c>
      <c r="F6" s="19">
        <v>11</v>
      </c>
      <c r="G6" s="20">
        <v>17</v>
      </c>
    </row>
    <row r="7" spans="2:12" x14ac:dyDescent="0.3">
      <c r="B7" s="31" t="s">
        <v>73</v>
      </c>
      <c r="C7" s="32">
        <v>30</v>
      </c>
      <c r="D7" s="9">
        <v>5</v>
      </c>
      <c r="E7" s="8">
        <v>15</v>
      </c>
      <c r="F7" s="33">
        <v>85</v>
      </c>
      <c r="G7" s="10">
        <v>110</v>
      </c>
    </row>
    <row r="8" spans="2:12" x14ac:dyDescent="0.3">
      <c r="B8" s="31" t="s">
        <v>74</v>
      </c>
      <c r="C8" s="32">
        <v>40</v>
      </c>
      <c r="D8" s="9">
        <v>5</v>
      </c>
      <c r="E8" s="8">
        <v>15</v>
      </c>
      <c r="F8" s="33">
        <v>120</v>
      </c>
      <c r="G8" s="10">
        <v>135</v>
      </c>
    </row>
    <row r="9" spans="2:12" x14ac:dyDescent="0.3">
      <c r="B9" s="22" t="s">
        <v>103</v>
      </c>
      <c r="C9" s="16">
        <v>5</v>
      </c>
      <c r="D9" s="28"/>
      <c r="E9" s="29"/>
      <c r="F9" s="19">
        <v>100</v>
      </c>
      <c r="G9" s="20">
        <v>120</v>
      </c>
    </row>
    <row r="10" spans="2:12" x14ac:dyDescent="0.3">
      <c r="B10" s="31" t="s">
        <v>75</v>
      </c>
      <c r="C10" s="32">
        <v>12</v>
      </c>
      <c r="D10" s="9">
        <v>1</v>
      </c>
      <c r="E10" s="8">
        <v>2.5</v>
      </c>
      <c r="F10" s="33">
        <v>60</v>
      </c>
      <c r="G10" s="10">
        <v>65</v>
      </c>
    </row>
    <row r="11" spans="2:12" x14ac:dyDescent="0.3">
      <c r="B11" s="31" t="s">
        <v>76</v>
      </c>
      <c r="C11" s="32">
        <v>40</v>
      </c>
      <c r="D11" s="9">
        <v>5</v>
      </c>
      <c r="E11" s="8">
        <v>15</v>
      </c>
      <c r="F11" s="33">
        <v>125</v>
      </c>
      <c r="G11" s="10">
        <v>160</v>
      </c>
    </row>
    <row r="12" spans="2:12" x14ac:dyDescent="0.3">
      <c r="B12" s="22" t="s">
        <v>104</v>
      </c>
      <c r="C12" s="16">
        <v>20</v>
      </c>
      <c r="D12" s="17">
        <v>1</v>
      </c>
      <c r="E12" s="18">
        <v>1.5</v>
      </c>
      <c r="F12" s="19">
        <v>55</v>
      </c>
      <c r="G12" s="20">
        <v>100</v>
      </c>
    </row>
    <row r="13" spans="2:12" x14ac:dyDescent="0.3">
      <c r="B13" s="22" t="s">
        <v>105</v>
      </c>
      <c r="C13" s="16">
        <v>2</v>
      </c>
      <c r="D13" s="17"/>
      <c r="E13" s="18">
        <v>0</v>
      </c>
      <c r="F13" s="19">
        <v>90</v>
      </c>
      <c r="G13" s="20">
        <v>135</v>
      </c>
    </row>
    <row r="14" spans="2:12" x14ac:dyDescent="0.3">
      <c r="B14" s="22" t="s">
        <v>59</v>
      </c>
      <c r="C14" s="16">
        <v>7</v>
      </c>
      <c r="D14" s="17">
        <v>1</v>
      </c>
      <c r="E14" s="18">
        <v>20</v>
      </c>
      <c r="F14" s="19">
        <v>120</v>
      </c>
      <c r="G14" s="20">
        <v>180</v>
      </c>
    </row>
    <row r="15" spans="2:12" x14ac:dyDescent="0.3">
      <c r="B15" s="31" t="s">
        <v>60</v>
      </c>
      <c r="C15" s="32">
        <v>2.5</v>
      </c>
      <c r="D15" s="9">
        <v>0.5</v>
      </c>
      <c r="E15" s="8">
        <v>15</v>
      </c>
      <c r="F15" s="33">
        <v>85</v>
      </c>
      <c r="G15" s="10">
        <v>120</v>
      </c>
    </row>
    <row r="16" spans="2:12" x14ac:dyDescent="0.3">
      <c r="B16" s="23" t="s">
        <v>64</v>
      </c>
      <c r="C16" s="16">
        <v>30</v>
      </c>
      <c r="D16" s="17">
        <v>10</v>
      </c>
      <c r="E16" s="18">
        <v>30</v>
      </c>
      <c r="F16" s="19">
        <v>100</v>
      </c>
      <c r="G16" s="20">
        <v>125</v>
      </c>
    </row>
    <row r="17" spans="2:7" x14ac:dyDescent="0.3">
      <c r="B17" s="22" t="s">
        <v>65</v>
      </c>
      <c r="C17" s="16">
        <v>10</v>
      </c>
      <c r="D17" s="17">
        <v>1</v>
      </c>
      <c r="E17" s="18">
        <v>25</v>
      </c>
      <c r="F17" s="19">
        <v>100</v>
      </c>
      <c r="G17" s="20">
        <v>150</v>
      </c>
    </row>
    <row r="18" spans="2:7" x14ac:dyDescent="0.3">
      <c r="B18" s="31" t="s">
        <v>77</v>
      </c>
      <c r="C18" s="32">
        <v>40</v>
      </c>
      <c r="D18" s="9">
        <v>5</v>
      </c>
      <c r="E18" s="8">
        <v>15</v>
      </c>
      <c r="F18" s="33">
        <v>130</v>
      </c>
      <c r="G18" s="10">
        <v>215</v>
      </c>
    </row>
    <row r="19" spans="2:7" x14ac:dyDescent="0.3">
      <c r="B19" s="31" t="s">
        <v>78</v>
      </c>
      <c r="C19" s="32">
        <v>45</v>
      </c>
      <c r="D19" s="9">
        <v>5</v>
      </c>
      <c r="E19" s="8">
        <v>20</v>
      </c>
      <c r="F19" s="33">
        <v>135</v>
      </c>
      <c r="G19" s="10">
        <v>160</v>
      </c>
    </row>
    <row r="20" spans="2:7" x14ac:dyDescent="0.3">
      <c r="B20" s="22" t="s">
        <v>122</v>
      </c>
      <c r="C20" s="16">
        <v>50</v>
      </c>
      <c r="D20" s="17">
        <v>5</v>
      </c>
      <c r="E20" s="18">
        <v>1.7</v>
      </c>
      <c r="F20" s="19">
        <v>15</v>
      </c>
      <c r="G20" s="20">
        <v>20</v>
      </c>
    </row>
    <row r="21" spans="2:7" x14ac:dyDescent="0.3">
      <c r="B21" s="31" t="s">
        <v>79</v>
      </c>
      <c r="C21" s="32">
        <v>40</v>
      </c>
      <c r="D21" s="9">
        <v>5</v>
      </c>
      <c r="E21" s="8">
        <v>15</v>
      </c>
      <c r="F21" s="33">
        <v>110</v>
      </c>
      <c r="G21" s="10">
        <v>135</v>
      </c>
    </row>
    <row r="22" spans="2:7" x14ac:dyDescent="0.3">
      <c r="B22" s="22" t="s">
        <v>66</v>
      </c>
      <c r="C22" s="16">
        <v>80</v>
      </c>
      <c r="D22" s="17">
        <v>5</v>
      </c>
      <c r="E22" s="18">
        <v>10</v>
      </c>
      <c r="F22" s="19">
        <v>160</v>
      </c>
      <c r="G22" s="20">
        <v>200</v>
      </c>
    </row>
    <row r="23" spans="2:7" x14ac:dyDescent="0.3">
      <c r="B23" s="31" t="s">
        <v>80</v>
      </c>
      <c r="C23" s="32">
        <v>70</v>
      </c>
      <c r="D23" s="9">
        <v>5</v>
      </c>
      <c r="E23" s="8">
        <v>10</v>
      </c>
      <c r="F23" s="33">
        <v>150</v>
      </c>
      <c r="G23" s="10">
        <v>170</v>
      </c>
    </row>
    <row r="24" spans="2:7" x14ac:dyDescent="0.3">
      <c r="B24" s="31" t="s">
        <v>81</v>
      </c>
      <c r="C24" s="32">
        <v>40</v>
      </c>
      <c r="D24" s="9">
        <v>5</v>
      </c>
      <c r="E24" s="8">
        <v>15</v>
      </c>
      <c r="F24" s="33">
        <v>125</v>
      </c>
      <c r="G24" s="10">
        <v>160</v>
      </c>
    </row>
    <row r="25" spans="2:7" x14ac:dyDescent="0.3">
      <c r="B25" s="31" t="s">
        <v>82</v>
      </c>
      <c r="C25" s="32">
        <v>50</v>
      </c>
      <c r="D25" s="9">
        <v>5</v>
      </c>
      <c r="E25" s="8">
        <v>15</v>
      </c>
      <c r="F25" s="33">
        <v>135</v>
      </c>
      <c r="G25" s="10">
        <v>190</v>
      </c>
    </row>
    <row r="26" spans="2:7" x14ac:dyDescent="0.3">
      <c r="B26" s="22" t="s">
        <v>106</v>
      </c>
      <c r="C26" s="16">
        <v>35</v>
      </c>
      <c r="D26" s="17">
        <v>1</v>
      </c>
      <c r="E26" s="18">
        <v>2</v>
      </c>
      <c r="F26" s="19">
        <v>160</v>
      </c>
      <c r="G26" s="20">
        <v>200</v>
      </c>
    </row>
    <row r="27" spans="2:7" x14ac:dyDescent="0.3">
      <c r="B27" s="31" t="s">
        <v>83</v>
      </c>
      <c r="C27" s="32">
        <v>25</v>
      </c>
      <c r="D27" s="9">
        <v>5</v>
      </c>
      <c r="E27" s="8">
        <v>10</v>
      </c>
      <c r="F27" s="33">
        <v>80</v>
      </c>
      <c r="G27" s="10">
        <v>90</v>
      </c>
    </row>
    <row r="28" spans="2:7" x14ac:dyDescent="0.3">
      <c r="B28" s="31" t="s">
        <v>61</v>
      </c>
      <c r="C28" s="32">
        <v>2.5</v>
      </c>
      <c r="D28" s="9">
        <v>0.5</v>
      </c>
      <c r="E28" s="8">
        <v>10</v>
      </c>
      <c r="F28" s="33">
        <v>110</v>
      </c>
      <c r="G28" s="10">
        <v>135</v>
      </c>
    </row>
    <row r="29" spans="2:7" x14ac:dyDescent="0.3">
      <c r="B29" s="23" t="s">
        <v>67</v>
      </c>
      <c r="C29" s="16">
        <v>35</v>
      </c>
      <c r="D29" s="17">
        <v>5</v>
      </c>
      <c r="E29" s="18">
        <v>7.5</v>
      </c>
      <c r="F29" s="19">
        <v>40</v>
      </c>
      <c r="G29" s="20">
        <v>55</v>
      </c>
    </row>
    <row r="30" spans="2:7" x14ac:dyDescent="0.3">
      <c r="B30" s="31" t="s">
        <v>85</v>
      </c>
      <c r="C30" s="32">
        <v>60</v>
      </c>
      <c r="D30" s="9">
        <v>5</v>
      </c>
      <c r="E30" s="8">
        <v>7.5</v>
      </c>
      <c r="F30" s="33">
        <v>130</v>
      </c>
      <c r="G30" s="10">
        <v>160</v>
      </c>
    </row>
    <row r="31" spans="2:7" x14ac:dyDescent="0.3">
      <c r="B31" s="31" t="s">
        <v>86</v>
      </c>
      <c r="C31" s="32">
        <v>30</v>
      </c>
      <c r="D31" s="9">
        <v>5</v>
      </c>
      <c r="E31" s="8">
        <v>10</v>
      </c>
      <c r="F31" s="33">
        <v>90</v>
      </c>
      <c r="G31" s="10">
        <v>110</v>
      </c>
    </row>
    <row r="32" spans="2:7" x14ac:dyDescent="0.3">
      <c r="B32" s="31" t="s">
        <v>84</v>
      </c>
      <c r="C32" s="32">
        <v>20</v>
      </c>
      <c r="D32" s="9">
        <v>5</v>
      </c>
      <c r="E32" s="8">
        <v>25</v>
      </c>
      <c r="F32" s="33">
        <v>135</v>
      </c>
      <c r="G32" s="10">
        <v>225</v>
      </c>
    </row>
    <row r="33" spans="2:7" x14ac:dyDescent="0.3">
      <c r="B33" s="22" t="s">
        <v>107</v>
      </c>
      <c r="C33" s="16">
        <v>20</v>
      </c>
      <c r="D33" s="17">
        <v>1</v>
      </c>
      <c r="E33" s="18">
        <v>2.5</v>
      </c>
      <c r="F33" s="19">
        <v>60</v>
      </c>
      <c r="G33" s="20">
        <v>80</v>
      </c>
    </row>
    <row r="34" spans="2:7" x14ac:dyDescent="0.3">
      <c r="B34" s="22" t="s">
        <v>108</v>
      </c>
      <c r="C34" s="16">
        <v>25</v>
      </c>
      <c r="D34" s="17">
        <v>1</v>
      </c>
      <c r="E34" s="18">
        <v>3</v>
      </c>
      <c r="F34" s="19">
        <v>70</v>
      </c>
      <c r="G34" s="20">
        <v>100</v>
      </c>
    </row>
    <row r="35" spans="2:7" x14ac:dyDescent="0.3">
      <c r="B35" s="31" t="s">
        <v>87</v>
      </c>
      <c r="C35" s="32">
        <v>8</v>
      </c>
      <c r="D35" s="9">
        <v>1</v>
      </c>
      <c r="E35" s="8">
        <v>10</v>
      </c>
      <c r="F35" s="33">
        <v>20</v>
      </c>
      <c r="G35" s="10">
        <v>40</v>
      </c>
    </row>
    <row r="36" spans="2:7" x14ac:dyDescent="0.3">
      <c r="B36" s="31" t="s">
        <v>88</v>
      </c>
      <c r="C36" s="32">
        <v>25</v>
      </c>
      <c r="D36" s="9">
        <v>5</v>
      </c>
      <c r="E36" s="8">
        <v>10</v>
      </c>
      <c r="F36" s="33">
        <v>80</v>
      </c>
      <c r="G36" s="10">
        <v>90</v>
      </c>
    </row>
    <row r="37" spans="2:7" x14ac:dyDescent="0.3">
      <c r="B37" s="31" t="s">
        <v>89</v>
      </c>
      <c r="C37" s="32">
        <v>3</v>
      </c>
      <c r="D37" s="9">
        <v>1</v>
      </c>
      <c r="E37" s="8">
        <v>13</v>
      </c>
      <c r="F37" s="33">
        <v>20</v>
      </c>
      <c r="G37" s="10">
        <v>40</v>
      </c>
    </row>
    <row r="38" spans="2:7" x14ac:dyDescent="0.3">
      <c r="B38" s="31" t="s">
        <v>90</v>
      </c>
      <c r="C38" s="32">
        <v>20</v>
      </c>
      <c r="D38" s="9">
        <v>5</v>
      </c>
      <c r="E38" s="8">
        <v>20</v>
      </c>
      <c r="F38" s="33">
        <v>70</v>
      </c>
      <c r="G38" s="10">
        <v>90</v>
      </c>
    </row>
    <row r="39" spans="2:7" x14ac:dyDescent="0.3">
      <c r="B39" s="22" t="s">
        <v>123</v>
      </c>
      <c r="C39" s="16">
        <v>35</v>
      </c>
      <c r="D39" s="17">
        <v>5</v>
      </c>
      <c r="E39" s="18">
        <v>2</v>
      </c>
      <c r="F39" s="19">
        <v>12.5</v>
      </c>
      <c r="G39" s="20">
        <v>15</v>
      </c>
    </row>
    <row r="40" spans="2:7" x14ac:dyDescent="0.3">
      <c r="B40" s="22" t="s">
        <v>109</v>
      </c>
      <c r="C40" s="16">
        <v>10</v>
      </c>
      <c r="D40" s="17">
        <v>1</v>
      </c>
      <c r="E40" s="18">
        <v>5</v>
      </c>
      <c r="F40" s="19">
        <v>80</v>
      </c>
      <c r="G40" s="20">
        <v>110</v>
      </c>
    </row>
    <row r="41" spans="2:7" x14ac:dyDescent="0.3">
      <c r="B41" s="22" t="s">
        <v>110</v>
      </c>
      <c r="C41" s="16">
        <v>8</v>
      </c>
      <c r="D41" s="17">
        <v>1</v>
      </c>
      <c r="E41" s="18">
        <v>10</v>
      </c>
      <c r="F41" s="19">
        <v>55</v>
      </c>
      <c r="G41" s="20">
        <v>90</v>
      </c>
    </row>
    <row r="42" spans="2:7" x14ac:dyDescent="0.3">
      <c r="B42" s="22" t="s">
        <v>57</v>
      </c>
      <c r="C42" s="16">
        <v>2.5</v>
      </c>
      <c r="D42" s="17">
        <v>0.5</v>
      </c>
      <c r="E42" s="18">
        <v>15</v>
      </c>
      <c r="F42" s="19">
        <v>100</v>
      </c>
      <c r="G42" s="20">
        <v>140</v>
      </c>
    </row>
    <row r="43" spans="2:7" x14ac:dyDescent="0.3">
      <c r="B43" s="31" t="s">
        <v>91</v>
      </c>
      <c r="C43" s="32">
        <v>3</v>
      </c>
      <c r="D43" s="9">
        <v>1</v>
      </c>
      <c r="E43" s="8">
        <v>13</v>
      </c>
      <c r="F43" s="33">
        <v>20</v>
      </c>
      <c r="G43" s="10">
        <v>40</v>
      </c>
    </row>
    <row r="44" spans="2:7" x14ac:dyDescent="0.3">
      <c r="B44" s="31" t="s">
        <v>92</v>
      </c>
      <c r="C44" s="32">
        <v>20</v>
      </c>
      <c r="D44" s="9">
        <v>5</v>
      </c>
      <c r="E44" s="8">
        <v>10</v>
      </c>
      <c r="F44" s="33">
        <v>70</v>
      </c>
      <c r="G44" s="10">
        <v>110</v>
      </c>
    </row>
    <row r="45" spans="2:7" x14ac:dyDescent="0.3">
      <c r="B45" s="22" t="s">
        <v>69</v>
      </c>
      <c r="C45" s="30"/>
      <c r="D45" s="28"/>
      <c r="E45" s="29"/>
      <c r="F45" s="19">
        <v>0</v>
      </c>
      <c r="G45" s="20">
        <v>0</v>
      </c>
    </row>
    <row r="46" spans="2:7" x14ac:dyDescent="0.3">
      <c r="B46" s="31" t="s">
        <v>93</v>
      </c>
      <c r="C46" s="32">
        <v>25</v>
      </c>
      <c r="D46" s="9">
        <v>5</v>
      </c>
      <c r="E46" s="8">
        <v>22.5</v>
      </c>
      <c r="F46" s="33">
        <v>80</v>
      </c>
      <c r="G46" s="10">
        <v>120</v>
      </c>
    </row>
    <row r="47" spans="2:7" x14ac:dyDescent="0.3">
      <c r="B47" s="22" t="s">
        <v>124</v>
      </c>
      <c r="C47" s="16">
        <v>60</v>
      </c>
      <c r="D47" s="17">
        <v>5</v>
      </c>
      <c r="E47" s="18">
        <v>1.25</v>
      </c>
      <c r="F47" s="19">
        <v>13</v>
      </c>
      <c r="G47" s="20">
        <v>20</v>
      </c>
    </row>
    <row r="48" spans="2:7" x14ac:dyDescent="0.3">
      <c r="B48" s="31" t="s">
        <v>94</v>
      </c>
      <c r="C48" s="32">
        <v>40</v>
      </c>
      <c r="D48" s="9">
        <v>5</v>
      </c>
      <c r="E48" s="8">
        <v>20</v>
      </c>
      <c r="F48" s="33">
        <v>135</v>
      </c>
      <c r="G48" s="10">
        <v>160</v>
      </c>
    </row>
    <row r="49" spans="2:7" x14ac:dyDescent="0.3">
      <c r="B49" s="22" t="s">
        <v>127</v>
      </c>
      <c r="C49" s="16">
        <v>50</v>
      </c>
      <c r="D49" s="17">
        <v>5</v>
      </c>
      <c r="E49" s="18">
        <v>2</v>
      </c>
      <c r="F49" s="19">
        <v>18</v>
      </c>
      <c r="G49" s="20">
        <v>23</v>
      </c>
    </row>
    <row r="50" spans="2:7" x14ac:dyDescent="0.3">
      <c r="B50" s="22" t="s">
        <v>70</v>
      </c>
      <c r="C50" s="16">
        <v>60</v>
      </c>
      <c r="D50" s="17">
        <v>5</v>
      </c>
      <c r="E50" s="18">
        <v>25</v>
      </c>
      <c r="F50" s="19">
        <v>225</v>
      </c>
      <c r="G50" s="20">
        <v>305</v>
      </c>
    </row>
    <row r="51" spans="2:7" x14ac:dyDescent="0.3">
      <c r="B51" s="22" t="s">
        <v>58</v>
      </c>
      <c r="C51" s="16">
        <v>10</v>
      </c>
      <c r="D51" s="17">
        <v>1</v>
      </c>
      <c r="E51" s="18">
        <v>20</v>
      </c>
      <c r="F51" s="19">
        <v>200</v>
      </c>
      <c r="G51" s="20">
        <v>300</v>
      </c>
    </row>
    <row r="52" spans="2:7" x14ac:dyDescent="0.3">
      <c r="B52" s="31" t="s">
        <v>95</v>
      </c>
      <c r="C52" s="32">
        <v>30</v>
      </c>
      <c r="D52" s="9">
        <v>5</v>
      </c>
      <c r="E52" s="8">
        <v>20</v>
      </c>
      <c r="F52" s="33">
        <v>100</v>
      </c>
      <c r="G52" s="10">
        <v>200</v>
      </c>
    </row>
    <row r="53" spans="2:7" x14ac:dyDescent="0.3">
      <c r="B53" s="22" t="s">
        <v>128</v>
      </c>
      <c r="C53" s="16">
        <v>40</v>
      </c>
      <c r="D53" s="17">
        <v>5</v>
      </c>
      <c r="E53" s="18">
        <v>1.5</v>
      </c>
      <c r="F53" s="19">
        <v>11.5</v>
      </c>
      <c r="G53" s="20">
        <v>20</v>
      </c>
    </row>
    <row r="54" spans="2:7" x14ac:dyDescent="0.3">
      <c r="B54" s="31" t="s">
        <v>96</v>
      </c>
      <c r="C54" s="32">
        <v>50</v>
      </c>
      <c r="D54" s="9">
        <v>5</v>
      </c>
      <c r="E54" s="8">
        <v>15</v>
      </c>
      <c r="F54" s="33">
        <v>135</v>
      </c>
      <c r="G54" s="10">
        <v>190</v>
      </c>
    </row>
    <row r="55" spans="2:7" x14ac:dyDescent="0.3">
      <c r="B55" s="22" t="s">
        <v>111</v>
      </c>
      <c r="C55" s="16">
        <v>4</v>
      </c>
      <c r="D55" s="28"/>
      <c r="E55" s="29"/>
      <c r="F55" s="19">
        <v>90</v>
      </c>
      <c r="G55" s="20">
        <v>135</v>
      </c>
    </row>
    <row r="56" spans="2:7" x14ac:dyDescent="0.3">
      <c r="B56" s="22" t="s">
        <v>112</v>
      </c>
      <c r="C56" s="16">
        <v>4</v>
      </c>
      <c r="D56" s="17">
        <v>1</v>
      </c>
      <c r="E56" s="18">
        <v>7</v>
      </c>
      <c r="F56" s="19">
        <v>55</v>
      </c>
      <c r="G56" s="20">
        <v>120</v>
      </c>
    </row>
    <row r="57" spans="2:7" x14ac:dyDescent="0.3">
      <c r="B57" s="22" t="s">
        <v>68</v>
      </c>
      <c r="C57" s="30"/>
      <c r="D57" s="28"/>
      <c r="E57" s="29"/>
      <c r="F57" s="19">
        <v>0</v>
      </c>
      <c r="G57" s="20">
        <v>0</v>
      </c>
    </row>
    <row r="58" spans="2:7" x14ac:dyDescent="0.3">
      <c r="B58" s="31" t="s">
        <v>97</v>
      </c>
      <c r="C58" s="32">
        <v>25</v>
      </c>
      <c r="D58" s="9">
        <v>5</v>
      </c>
      <c r="E58" s="8">
        <v>20</v>
      </c>
      <c r="F58" s="33">
        <v>80</v>
      </c>
      <c r="G58" s="10">
        <v>120</v>
      </c>
    </row>
    <row r="59" spans="2:7" x14ac:dyDescent="0.3">
      <c r="B59" s="22" t="s">
        <v>129</v>
      </c>
      <c r="C59" s="16">
        <v>60</v>
      </c>
      <c r="D59" s="17">
        <v>5</v>
      </c>
      <c r="E59" s="18">
        <v>1.25</v>
      </c>
      <c r="F59" s="19">
        <v>13</v>
      </c>
      <c r="G59" s="20">
        <v>20</v>
      </c>
    </row>
    <row r="60" spans="2:7" x14ac:dyDescent="0.3">
      <c r="B60" s="22" t="s">
        <v>113</v>
      </c>
      <c r="C60" s="16">
        <v>30</v>
      </c>
      <c r="D60" s="17">
        <v>1</v>
      </c>
      <c r="E60" s="18">
        <v>2</v>
      </c>
      <c r="F60" s="19">
        <v>80</v>
      </c>
      <c r="G60" s="20">
        <v>120</v>
      </c>
    </row>
    <row r="61" spans="2:7" x14ac:dyDescent="0.3">
      <c r="B61" s="31" t="s">
        <v>98</v>
      </c>
      <c r="C61" s="32">
        <v>40</v>
      </c>
      <c r="D61" s="9">
        <v>5</v>
      </c>
      <c r="E61" s="8">
        <v>20</v>
      </c>
      <c r="F61" s="33">
        <v>135</v>
      </c>
      <c r="G61" s="10">
        <v>160</v>
      </c>
    </row>
    <row r="62" spans="2:7" x14ac:dyDescent="0.3">
      <c r="B62" s="22" t="s">
        <v>130</v>
      </c>
      <c r="C62" s="16">
        <v>60</v>
      </c>
      <c r="D62" s="17">
        <v>5</v>
      </c>
      <c r="E62" s="18">
        <v>1.25</v>
      </c>
      <c r="F62" s="19">
        <v>13</v>
      </c>
      <c r="G62" s="20">
        <v>20</v>
      </c>
    </row>
    <row r="63" spans="2:7" x14ac:dyDescent="0.3">
      <c r="B63" s="22" t="s">
        <v>114</v>
      </c>
      <c r="C63" s="16">
        <v>40</v>
      </c>
      <c r="D63" s="17">
        <v>1</v>
      </c>
      <c r="E63" s="18">
        <v>1.5</v>
      </c>
      <c r="F63" s="19">
        <v>55</v>
      </c>
      <c r="G63" s="20">
        <v>80</v>
      </c>
    </row>
    <row r="64" spans="2:7" x14ac:dyDescent="0.3">
      <c r="B64" s="23" t="s">
        <v>117</v>
      </c>
      <c r="C64" s="16">
        <v>15</v>
      </c>
      <c r="D64" s="17">
        <v>1</v>
      </c>
      <c r="E64" s="18">
        <v>10</v>
      </c>
      <c r="F64" s="19">
        <v>15</v>
      </c>
      <c r="G64" s="20">
        <v>25</v>
      </c>
    </row>
    <row r="65" spans="2:7" x14ac:dyDescent="0.3">
      <c r="B65" s="23" t="s">
        <v>118</v>
      </c>
      <c r="C65" s="16">
        <v>15</v>
      </c>
      <c r="D65" s="17">
        <v>1</v>
      </c>
      <c r="E65" s="18">
        <v>10</v>
      </c>
      <c r="F65" s="19">
        <v>135</v>
      </c>
      <c r="G65" s="20">
        <v>180</v>
      </c>
    </row>
    <row r="66" spans="2:7" x14ac:dyDescent="0.3">
      <c r="B66" s="31" t="s">
        <v>119</v>
      </c>
      <c r="C66" s="30"/>
      <c r="D66" s="28"/>
      <c r="E66" s="29"/>
      <c r="F66" s="33">
        <v>135</v>
      </c>
      <c r="G66" s="10">
        <v>180</v>
      </c>
    </row>
    <row r="67" spans="2:7" x14ac:dyDescent="0.3">
      <c r="B67" s="31" t="s">
        <v>120</v>
      </c>
      <c r="C67" s="30"/>
      <c r="D67" s="28"/>
      <c r="E67" s="29"/>
      <c r="F67" s="33">
        <v>270</v>
      </c>
      <c r="G67" s="10">
        <v>360</v>
      </c>
    </row>
    <row r="68" spans="2:7" x14ac:dyDescent="0.3">
      <c r="B68" s="31" t="s">
        <v>99</v>
      </c>
      <c r="C68" s="32">
        <v>25</v>
      </c>
      <c r="D68" s="9">
        <v>5</v>
      </c>
      <c r="E68" s="8">
        <v>10</v>
      </c>
      <c r="F68" s="33">
        <v>80</v>
      </c>
      <c r="G68" s="10">
        <v>90</v>
      </c>
    </row>
    <row r="69" spans="2:7" x14ac:dyDescent="0.3">
      <c r="B69" s="22" t="s">
        <v>71</v>
      </c>
      <c r="C69" s="16">
        <v>70</v>
      </c>
      <c r="D69" s="17">
        <v>10</v>
      </c>
      <c r="E69" s="18">
        <v>20</v>
      </c>
      <c r="F69" s="19">
        <v>150</v>
      </c>
      <c r="G69" s="20">
        <v>240</v>
      </c>
    </row>
    <row r="70" spans="2:7" x14ac:dyDescent="0.3">
      <c r="B70" s="31" t="s">
        <v>100</v>
      </c>
      <c r="C70" s="32">
        <v>80</v>
      </c>
      <c r="D70" s="9">
        <v>5</v>
      </c>
      <c r="E70" s="8">
        <v>12.5</v>
      </c>
      <c r="F70" s="33">
        <v>180</v>
      </c>
      <c r="G70" s="10">
        <v>260</v>
      </c>
    </row>
    <row r="71" spans="2:7" x14ac:dyDescent="0.3">
      <c r="B71" s="22" t="s">
        <v>131</v>
      </c>
      <c r="C71" s="16">
        <v>100</v>
      </c>
      <c r="D71" s="17">
        <v>5</v>
      </c>
      <c r="E71" s="18">
        <v>1</v>
      </c>
      <c r="F71" s="19">
        <v>18</v>
      </c>
      <c r="G71" s="20">
        <v>20</v>
      </c>
    </row>
    <row r="72" spans="2:7" x14ac:dyDescent="0.3">
      <c r="B72" s="34" t="s">
        <v>62</v>
      </c>
      <c r="C72" s="32">
        <v>4</v>
      </c>
      <c r="D72" s="9">
        <v>0.5</v>
      </c>
      <c r="E72" s="8">
        <v>15</v>
      </c>
      <c r="F72" s="33">
        <v>130</v>
      </c>
      <c r="G72" s="10">
        <v>230</v>
      </c>
    </row>
    <row r="73" spans="2:7" x14ac:dyDescent="0.3">
      <c r="B73" s="22" t="s">
        <v>115</v>
      </c>
      <c r="C73" s="16">
        <v>20</v>
      </c>
      <c r="D73" s="17">
        <v>1</v>
      </c>
      <c r="E73" s="18">
        <v>5</v>
      </c>
      <c r="F73" s="19">
        <v>70</v>
      </c>
      <c r="G73" s="20">
        <v>130</v>
      </c>
    </row>
    <row r="74" spans="2:7" x14ac:dyDescent="0.3">
      <c r="B74" s="22" t="s">
        <v>116</v>
      </c>
      <c r="C74" s="16">
        <v>10</v>
      </c>
      <c r="D74" s="17">
        <v>1</v>
      </c>
      <c r="E74" s="18">
        <v>5</v>
      </c>
      <c r="F74" s="19">
        <v>45</v>
      </c>
      <c r="G74" s="20">
        <v>90</v>
      </c>
    </row>
  </sheetData>
  <sortState ref="B3:G74">
    <sortCondition ref="B1"/>
  </sortState>
  <mergeCells count="3">
    <mergeCell ref="B1:B2"/>
    <mergeCell ref="C1:D1"/>
    <mergeCell ref="E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B2:L14"/>
  <sheetViews>
    <sheetView topLeftCell="D1" workbookViewId="0">
      <selection activeCell="E7" sqref="E7"/>
    </sheetView>
  </sheetViews>
  <sheetFormatPr defaultRowHeight="14.4" x14ac:dyDescent="0.3"/>
  <cols>
    <col min="1" max="1" width="2.6640625" customWidth="1"/>
    <col min="2" max="2" width="49.33203125" bestFit="1" customWidth="1"/>
    <col min="3" max="3" width="33.88671875" bestFit="1" customWidth="1"/>
    <col min="4" max="4" width="5.33203125" customWidth="1"/>
    <col min="5" max="5" width="17.33203125" customWidth="1"/>
    <col min="6" max="6" width="15.6640625" bestFit="1" customWidth="1"/>
    <col min="7" max="7" width="6.88671875" customWidth="1"/>
    <col min="8" max="8" width="25" bestFit="1" customWidth="1"/>
    <col min="10" max="10" width="11.88671875" bestFit="1" customWidth="1"/>
    <col min="11" max="11" width="5.44140625" bestFit="1" customWidth="1"/>
    <col min="12" max="12" width="10.33203125" bestFit="1" customWidth="1"/>
  </cols>
  <sheetData>
    <row r="2" spans="2:12" x14ac:dyDescent="0.3">
      <c r="B2" s="2" t="s">
        <v>33</v>
      </c>
      <c r="C2" s="3" t="s">
        <v>43</v>
      </c>
      <c r="E2" s="2" t="s">
        <v>137</v>
      </c>
      <c r="F2" s="3" t="s">
        <v>138</v>
      </c>
      <c r="H2" s="39" t="s">
        <v>142</v>
      </c>
      <c r="I2" s="40" t="s">
        <v>143</v>
      </c>
      <c r="J2" s="40" t="s">
        <v>144</v>
      </c>
      <c r="K2" s="41" t="s">
        <v>145</v>
      </c>
      <c r="L2" s="41" t="s">
        <v>152</v>
      </c>
    </row>
    <row r="3" spans="2:12" x14ac:dyDescent="0.3">
      <c r="B3" s="4" t="s">
        <v>34</v>
      </c>
      <c r="C3" s="5">
        <v>0</v>
      </c>
      <c r="E3" s="4" t="s">
        <v>139</v>
      </c>
      <c r="F3" s="5">
        <v>0.8</v>
      </c>
      <c r="H3" s="4" t="s">
        <v>146</v>
      </c>
      <c r="I3" s="42">
        <v>25</v>
      </c>
      <c r="J3" s="42">
        <v>5</v>
      </c>
      <c r="K3" s="43">
        <v>10</v>
      </c>
      <c r="L3" s="79"/>
    </row>
    <row r="4" spans="2:12" ht="15.6" x14ac:dyDescent="0.35">
      <c r="B4" s="6" t="s">
        <v>35</v>
      </c>
      <c r="C4" s="7">
        <v>-20</v>
      </c>
      <c r="E4" s="6" t="s">
        <v>140</v>
      </c>
      <c r="F4" s="7">
        <v>0.9</v>
      </c>
      <c r="H4" s="6" t="s">
        <v>147</v>
      </c>
      <c r="I4" s="44">
        <v>100</v>
      </c>
      <c r="J4" s="44">
        <v>20</v>
      </c>
      <c r="K4" s="45">
        <v>10</v>
      </c>
      <c r="L4" s="79"/>
    </row>
    <row r="5" spans="2:12" ht="14.4" customHeight="1" x14ac:dyDescent="0.3">
      <c r="B5" s="6" t="s">
        <v>36</v>
      </c>
      <c r="C5" s="7">
        <v>0</v>
      </c>
      <c r="E5" s="6" t="s">
        <v>141</v>
      </c>
      <c r="F5" s="7">
        <f>(0.65+0.8)/2</f>
        <v>0.72500000000000009</v>
      </c>
      <c r="H5" s="6" t="s">
        <v>148</v>
      </c>
      <c r="I5" s="44">
        <v>0.125</v>
      </c>
      <c r="J5" s="46">
        <v>2.5000000000000001E-2</v>
      </c>
      <c r="K5" s="45">
        <v>10</v>
      </c>
      <c r="L5" s="79"/>
    </row>
    <row r="6" spans="2:12" x14ac:dyDescent="0.3">
      <c r="B6" s="6" t="s">
        <v>37</v>
      </c>
      <c r="C6" s="7">
        <v>20</v>
      </c>
      <c r="E6" s="6" t="s">
        <v>316</v>
      </c>
      <c r="F6" s="7">
        <f>0.4*0.4</f>
        <v>0.16000000000000003</v>
      </c>
      <c r="H6" s="6" t="s">
        <v>149</v>
      </c>
      <c r="I6" s="44">
        <v>2.5</v>
      </c>
      <c r="J6" s="44">
        <v>0.5</v>
      </c>
      <c r="K6" s="45">
        <v>10</v>
      </c>
      <c r="L6" s="80">
        <v>6</v>
      </c>
    </row>
    <row r="7" spans="2:12" ht="14.4" customHeight="1" x14ac:dyDescent="0.3">
      <c r="B7" s="6" t="s">
        <v>38</v>
      </c>
      <c r="C7" s="7">
        <v>-30</v>
      </c>
      <c r="H7" s="76"/>
      <c r="I7" s="77"/>
      <c r="J7" s="78"/>
      <c r="K7" s="76"/>
    </row>
    <row r="8" spans="2:12" x14ac:dyDescent="0.3">
      <c r="B8" s="6" t="s">
        <v>39</v>
      </c>
      <c r="C8" s="7">
        <v>-30</v>
      </c>
    </row>
    <row r="9" spans="2:12" x14ac:dyDescent="0.3">
      <c r="B9" s="6" t="s">
        <v>40</v>
      </c>
      <c r="C9" s="7">
        <v>-30</v>
      </c>
    </row>
    <row r="10" spans="2:12" x14ac:dyDescent="0.3">
      <c r="B10" s="6" t="s">
        <v>41</v>
      </c>
      <c r="C10" s="7">
        <v>-20</v>
      </c>
    </row>
    <row r="11" spans="2:12" ht="14.4" customHeight="1" x14ac:dyDescent="0.3">
      <c r="B11" s="6" t="s">
        <v>42</v>
      </c>
      <c r="C11" s="7">
        <v>-40</v>
      </c>
    </row>
    <row r="12" spans="2:12" x14ac:dyDescent="0.3">
      <c r="B12" s="6" t="s">
        <v>46</v>
      </c>
      <c r="C12" s="7">
        <v>0</v>
      </c>
    </row>
    <row r="13" spans="2:12" ht="14.4" customHeight="1" x14ac:dyDescent="0.3">
      <c r="B13" s="6" t="s">
        <v>44</v>
      </c>
      <c r="C13" s="7">
        <v>-1.5</v>
      </c>
    </row>
    <row r="14" spans="2:12" x14ac:dyDescent="0.3">
      <c r="B14" s="6" t="s">
        <v>45</v>
      </c>
      <c r="C14" s="7">
        <v>-2.5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AB36"/>
  <sheetViews>
    <sheetView view="pageLayout" zoomScaleNormal="100" zoomScaleSheetLayoutView="100" workbookViewId="0">
      <selection activeCell="L7" sqref="L7:M7"/>
    </sheetView>
  </sheetViews>
  <sheetFormatPr defaultColWidth="8.88671875" defaultRowHeight="14.4" x14ac:dyDescent="0.3"/>
  <cols>
    <col min="1" max="1" width="3.44140625" style="48" customWidth="1"/>
    <col min="2" max="3" width="3.88671875" style="48" customWidth="1"/>
    <col min="4" max="4" width="6.33203125" style="48" customWidth="1"/>
    <col min="5" max="5" width="1.88671875" style="48" customWidth="1"/>
    <col min="6" max="6" width="1.33203125" style="48" customWidth="1"/>
    <col min="7" max="8" width="4.6640625" style="48" customWidth="1"/>
    <col min="9" max="9" width="6" style="48" customWidth="1"/>
    <col min="10" max="10" width="4.33203125" style="48" customWidth="1"/>
    <col min="11" max="11" width="11.33203125" style="48" customWidth="1"/>
    <col min="12" max="12" width="16" style="48" customWidth="1"/>
    <col min="13" max="13" width="6.33203125" style="48" customWidth="1"/>
    <col min="14" max="14" width="9.33203125" style="48" customWidth="1"/>
    <col min="15" max="15" width="9.109375" style="48" customWidth="1"/>
    <col min="16" max="17" width="3.88671875" style="48" customWidth="1"/>
    <col min="18" max="18" width="1.33203125" style="48" customWidth="1"/>
    <col min="19" max="19" width="0.44140625" style="48" customWidth="1"/>
    <col min="20" max="20" width="2.33203125" style="48" customWidth="1"/>
    <col min="21" max="21" width="17.5546875" style="48" customWidth="1"/>
    <col min="22" max="22" width="1.88671875" style="48" customWidth="1"/>
    <col min="23" max="23" width="5" style="48" customWidth="1"/>
    <col min="24" max="24" width="2.5546875" style="48" customWidth="1"/>
    <col min="25" max="25" width="7.33203125" style="48" customWidth="1"/>
    <col min="26" max="26" width="3.5546875" style="48" customWidth="1"/>
    <col min="27" max="28" width="3.88671875" style="48" customWidth="1"/>
    <col min="29" max="16384" width="8.88671875" style="48"/>
  </cols>
  <sheetData>
    <row r="1" spans="1:28" ht="21" customHeight="1" x14ac:dyDescent="0.3">
      <c r="A1" s="90" t="s">
        <v>155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5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21" customHeight="1" x14ac:dyDescent="0.3">
      <c r="A3" s="194" t="s">
        <v>32</v>
      </c>
      <c r="B3" s="194"/>
      <c r="C3" s="194"/>
      <c r="D3" s="194"/>
      <c r="E3" s="280" t="str">
        <f>IF('Plano Fertilização'!$E$31=0,"",'Plano Fertilização'!$E$31)</f>
        <v/>
      </c>
      <c r="F3" s="280"/>
      <c r="G3" s="280"/>
      <c r="H3" s="153" t="s">
        <v>28</v>
      </c>
      <c r="I3" s="155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61"/>
      <c r="AB3" s="61"/>
    </row>
    <row r="4" spans="1:28" ht="7.2" customHeight="1" x14ac:dyDescent="0.3">
      <c r="A4" s="121"/>
      <c r="B4" s="121"/>
      <c r="C4" s="121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8" ht="13.2" customHeight="1" x14ac:dyDescent="0.3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49"/>
      <c r="AB5" s="49"/>
    </row>
    <row r="6" spans="1:28" ht="31.2" customHeight="1" x14ac:dyDescent="0.3">
      <c r="A6" s="87"/>
      <c r="B6" s="284" t="s">
        <v>156</v>
      </c>
      <c r="C6" s="285"/>
      <c r="D6" s="285"/>
      <c r="E6" s="285"/>
      <c r="F6" s="285"/>
      <c r="G6" s="285"/>
      <c r="H6" s="285"/>
      <c r="I6" s="286" t="s">
        <v>157</v>
      </c>
      <c r="J6" s="286"/>
      <c r="K6" s="286"/>
      <c r="L6" s="236" t="s">
        <v>160</v>
      </c>
      <c r="M6" s="235"/>
      <c r="N6" s="234" t="s">
        <v>158</v>
      </c>
      <c r="O6" s="235"/>
      <c r="P6" s="286" t="s">
        <v>162</v>
      </c>
      <c r="Q6" s="286"/>
      <c r="R6" s="286"/>
      <c r="S6" s="286"/>
      <c r="T6" s="287" t="s">
        <v>159</v>
      </c>
      <c r="U6" s="287"/>
      <c r="V6" s="287"/>
      <c r="W6" s="288"/>
      <c r="X6" s="88"/>
      <c r="Y6" s="88"/>
      <c r="Z6" s="88"/>
      <c r="AA6" s="49"/>
      <c r="AB6" s="49"/>
    </row>
    <row r="7" spans="1:28" ht="13.2" customHeight="1" x14ac:dyDescent="0.3">
      <c r="A7" s="87"/>
      <c r="B7" s="271" t="s">
        <v>163</v>
      </c>
      <c r="C7" s="267"/>
      <c r="D7" s="267"/>
      <c r="E7" s="267"/>
      <c r="F7" s="267"/>
      <c r="G7" s="267"/>
      <c r="H7" s="267"/>
      <c r="I7" s="267" t="s">
        <v>6</v>
      </c>
      <c r="J7" s="267"/>
      <c r="K7" s="267"/>
      <c r="L7" s="201"/>
      <c r="M7" s="237"/>
      <c r="N7" s="270" t="str">
        <f>IF($U$36=0,"",$U$36)</f>
        <v/>
      </c>
      <c r="O7" s="271"/>
      <c r="P7" s="267" t="s">
        <v>6</v>
      </c>
      <c r="Q7" s="267"/>
      <c r="R7" s="267"/>
      <c r="S7" s="267"/>
      <c r="T7" s="268" t="str">
        <f>N7</f>
        <v/>
      </c>
      <c r="U7" s="268"/>
      <c r="V7" s="268"/>
      <c r="W7" s="269"/>
      <c r="X7" s="88"/>
      <c r="Y7" s="88"/>
      <c r="Z7" s="88"/>
      <c r="AA7" s="49"/>
      <c r="AB7" s="49"/>
    </row>
    <row r="8" spans="1:28" ht="13.2" customHeight="1" x14ac:dyDescent="0.3">
      <c r="A8" s="87"/>
      <c r="B8" s="205"/>
      <c r="C8" s="226"/>
      <c r="D8" s="226"/>
      <c r="E8" s="226"/>
      <c r="F8" s="226"/>
      <c r="G8" s="226"/>
      <c r="H8" s="226"/>
      <c r="I8" s="226"/>
      <c r="J8" s="226"/>
      <c r="K8" s="226"/>
      <c r="L8" s="203"/>
      <c r="M8" s="205"/>
      <c r="N8" s="203"/>
      <c r="O8" s="205"/>
      <c r="P8" s="226"/>
      <c r="Q8" s="226"/>
      <c r="R8" s="226"/>
      <c r="S8" s="226"/>
      <c r="T8" s="222" t="str">
        <f>IF(N8=0,"",(P8/100)*N8)</f>
        <v/>
      </c>
      <c r="U8" s="222"/>
      <c r="V8" s="222"/>
      <c r="W8" s="223"/>
      <c r="X8" s="88"/>
      <c r="Y8" s="88"/>
      <c r="Z8" s="88"/>
      <c r="AA8" s="49"/>
      <c r="AB8" s="49"/>
    </row>
    <row r="9" spans="1:28" ht="13.2" customHeight="1" x14ac:dyDescent="0.3">
      <c r="A9" s="87"/>
      <c r="B9" s="193"/>
      <c r="C9" s="221"/>
      <c r="D9" s="221"/>
      <c r="E9" s="221"/>
      <c r="F9" s="221"/>
      <c r="G9" s="221"/>
      <c r="H9" s="221"/>
      <c r="I9" s="221"/>
      <c r="J9" s="221"/>
      <c r="K9" s="221"/>
      <c r="L9" s="191"/>
      <c r="M9" s="193"/>
      <c r="N9" s="191"/>
      <c r="O9" s="193"/>
      <c r="P9" s="221"/>
      <c r="Q9" s="221"/>
      <c r="R9" s="221"/>
      <c r="S9" s="221"/>
      <c r="T9" s="224" t="str">
        <f t="shared" ref="T9:T19" si="0">IF(N9=0,"",(P9/100)*N9)</f>
        <v/>
      </c>
      <c r="U9" s="224"/>
      <c r="V9" s="224"/>
      <c r="W9" s="225"/>
      <c r="X9" s="88"/>
      <c r="Y9" s="88"/>
      <c r="Z9" s="88"/>
      <c r="AA9" s="49"/>
      <c r="AB9" s="49"/>
    </row>
    <row r="10" spans="1:28" ht="13.2" customHeight="1" x14ac:dyDescent="0.3">
      <c r="A10" s="87"/>
      <c r="B10" s="205"/>
      <c r="C10" s="226"/>
      <c r="D10" s="226"/>
      <c r="E10" s="226"/>
      <c r="F10" s="226"/>
      <c r="G10" s="226"/>
      <c r="H10" s="226"/>
      <c r="I10" s="226"/>
      <c r="J10" s="226"/>
      <c r="K10" s="226"/>
      <c r="L10" s="203"/>
      <c r="M10" s="205"/>
      <c r="N10" s="203"/>
      <c r="O10" s="205"/>
      <c r="P10" s="226"/>
      <c r="Q10" s="226"/>
      <c r="R10" s="226"/>
      <c r="S10" s="226"/>
      <c r="T10" s="222" t="str">
        <f t="shared" si="0"/>
        <v/>
      </c>
      <c r="U10" s="222"/>
      <c r="V10" s="222"/>
      <c r="W10" s="223"/>
      <c r="X10" s="67"/>
      <c r="Y10" s="67"/>
      <c r="Z10" s="67"/>
      <c r="AA10" s="62"/>
      <c r="AB10" s="49"/>
    </row>
    <row r="11" spans="1:28" ht="13.2" customHeight="1" x14ac:dyDescent="0.3">
      <c r="A11" s="87"/>
      <c r="B11" s="193"/>
      <c r="C11" s="221"/>
      <c r="D11" s="221"/>
      <c r="E11" s="221"/>
      <c r="F11" s="221"/>
      <c r="G11" s="221"/>
      <c r="H11" s="221"/>
      <c r="I11" s="221"/>
      <c r="J11" s="221"/>
      <c r="K11" s="221"/>
      <c r="L11" s="191"/>
      <c r="M11" s="193"/>
      <c r="N11" s="191"/>
      <c r="O11" s="193"/>
      <c r="P11" s="221"/>
      <c r="Q11" s="221"/>
      <c r="R11" s="221"/>
      <c r="S11" s="221"/>
      <c r="T11" s="224" t="str">
        <f t="shared" si="0"/>
        <v/>
      </c>
      <c r="U11" s="224"/>
      <c r="V11" s="224"/>
      <c r="W11" s="225"/>
      <c r="X11" s="88"/>
      <c r="Y11" s="88"/>
      <c r="Z11" s="88"/>
      <c r="AA11" s="49"/>
      <c r="AB11" s="49"/>
    </row>
    <row r="12" spans="1:28" ht="13.2" customHeight="1" x14ac:dyDescent="0.3">
      <c r="A12" s="87"/>
      <c r="B12" s="205"/>
      <c r="C12" s="226"/>
      <c r="D12" s="226"/>
      <c r="E12" s="226"/>
      <c r="F12" s="226"/>
      <c r="G12" s="226"/>
      <c r="H12" s="226"/>
      <c r="I12" s="226"/>
      <c r="J12" s="226"/>
      <c r="K12" s="226"/>
      <c r="L12" s="203"/>
      <c r="M12" s="205"/>
      <c r="N12" s="203"/>
      <c r="O12" s="205"/>
      <c r="P12" s="226"/>
      <c r="Q12" s="226"/>
      <c r="R12" s="226"/>
      <c r="S12" s="226"/>
      <c r="T12" s="222" t="str">
        <f t="shared" si="0"/>
        <v/>
      </c>
      <c r="U12" s="222"/>
      <c r="V12" s="222"/>
      <c r="W12" s="223"/>
      <c r="X12" s="67"/>
      <c r="Y12" s="67"/>
      <c r="Z12" s="67"/>
      <c r="AA12" s="62"/>
      <c r="AB12" s="49"/>
    </row>
    <row r="13" spans="1:28" ht="13.2" customHeight="1" x14ac:dyDescent="0.3">
      <c r="A13" s="87"/>
      <c r="B13" s="193"/>
      <c r="C13" s="221"/>
      <c r="D13" s="221"/>
      <c r="E13" s="221"/>
      <c r="F13" s="221"/>
      <c r="G13" s="221"/>
      <c r="H13" s="221"/>
      <c r="I13" s="221"/>
      <c r="J13" s="221"/>
      <c r="K13" s="221"/>
      <c r="L13" s="191"/>
      <c r="M13" s="193"/>
      <c r="N13" s="191"/>
      <c r="O13" s="193"/>
      <c r="P13" s="221"/>
      <c r="Q13" s="221"/>
      <c r="R13" s="221"/>
      <c r="S13" s="221"/>
      <c r="T13" s="224" t="str">
        <f t="shared" si="0"/>
        <v/>
      </c>
      <c r="U13" s="224"/>
      <c r="V13" s="224"/>
      <c r="W13" s="225"/>
      <c r="X13" s="88"/>
      <c r="Y13" s="88"/>
      <c r="Z13" s="88"/>
      <c r="AA13" s="49"/>
      <c r="AB13" s="49"/>
    </row>
    <row r="14" spans="1:28" ht="13.2" customHeight="1" x14ac:dyDescent="0.3">
      <c r="A14" s="87"/>
      <c r="B14" s="205"/>
      <c r="C14" s="226"/>
      <c r="D14" s="226"/>
      <c r="E14" s="226"/>
      <c r="F14" s="226"/>
      <c r="G14" s="226"/>
      <c r="H14" s="226"/>
      <c r="I14" s="226"/>
      <c r="J14" s="226"/>
      <c r="K14" s="226"/>
      <c r="L14" s="203"/>
      <c r="M14" s="205"/>
      <c r="N14" s="203"/>
      <c r="O14" s="205"/>
      <c r="P14" s="226"/>
      <c r="Q14" s="226"/>
      <c r="R14" s="226"/>
      <c r="S14" s="226"/>
      <c r="T14" s="222" t="str">
        <f t="shared" si="0"/>
        <v/>
      </c>
      <c r="U14" s="222"/>
      <c r="V14" s="222"/>
      <c r="W14" s="223"/>
      <c r="X14" s="67"/>
      <c r="Y14" s="67"/>
      <c r="Z14" s="67"/>
      <c r="AA14" s="62"/>
      <c r="AB14" s="49"/>
    </row>
    <row r="15" spans="1:28" ht="13.2" customHeight="1" x14ac:dyDescent="0.3">
      <c r="A15" s="87"/>
      <c r="B15" s="193"/>
      <c r="C15" s="221"/>
      <c r="D15" s="221"/>
      <c r="E15" s="221"/>
      <c r="F15" s="221"/>
      <c r="G15" s="221"/>
      <c r="H15" s="221"/>
      <c r="I15" s="221"/>
      <c r="J15" s="221"/>
      <c r="K15" s="221"/>
      <c r="L15" s="191"/>
      <c r="M15" s="193"/>
      <c r="N15" s="191"/>
      <c r="O15" s="193"/>
      <c r="P15" s="221"/>
      <c r="Q15" s="221"/>
      <c r="R15" s="221"/>
      <c r="S15" s="221"/>
      <c r="T15" s="224" t="str">
        <f t="shared" si="0"/>
        <v/>
      </c>
      <c r="U15" s="224"/>
      <c r="V15" s="224"/>
      <c r="W15" s="225"/>
      <c r="X15" s="88"/>
      <c r="Y15" s="88"/>
      <c r="Z15" s="88"/>
      <c r="AA15" s="49"/>
      <c r="AB15" s="49"/>
    </row>
    <row r="16" spans="1:28" ht="13.2" customHeight="1" x14ac:dyDescent="0.3">
      <c r="A16" s="87"/>
      <c r="B16" s="205"/>
      <c r="C16" s="226"/>
      <c r="D16" s="226"/>
      <c r="E16" s="226"/>
      <c r="F16" s="226"/>
      <c r="G16" s="226"/>
      <c r="H16" s="226"/>
      <c r="I16" s="226"/>
      <c r="J16" s="226"/>
      <c r="K16" s="226"/>
      <c r="L16" s="203"/>
      <c r="M16" s="205"/>
      <c r="N16" s="203"/>
      <c r="O16" s="205"/>
      <c r="P16" s="226"/>
      <c r="Q16" s="226"/>
      <c r="R16" s="226"/>
      <c r="S16" s="226"/>
      <c r="T16" s="222" t="str">
        <f t="shared" si="0"/>
        <v/>
      </c>
      <c r="U16" s="222"/>
      <c r="V16" s="222"/>
      <c r="W16" s="223"/>
      <c r="X16" s="88"/>
      <c r="Y16" s="88"/>
      <c r="Z16" s="88"/>
      <c r="AA16" s="49"/>
      <c r="AB16" s="49"/>
    </row>
    <row r="17" spans="1:28" ht="13.2" customHeight="1" x14ac:dyDescent="0.3">
      <c r="A17" s="87"/>
      <c r="B17" s="193"/>
      <c r="C17" s="221"/>
      <c r="D17" s="221"/>
      <c r="E17" s="221"/>
      <c r="F17" s="221"/>
      <c r="G17" s="221"/>
      <c r="H17" s="221"/>
      <c r="I17" s="221"/>
      <c r="J17" s="221"/>
      <c r="K17" s="221"/>
      <c r="L17" s="191"/>
      <c r="M17" s="193"/>
      <c r="N17" s="191"/>
      <c r="O17" s="193"/>
      <c r="P17" s="221"/>
      <c r="Q17" s="221"/>
      <c r="R17" s="221"/>
      <c r="S17" s="221"/>
      <c r="T17" s="224" t="str">
        <f t="shared" si="0"/>
        <v/>
      </c>
      <c r="U17" s="224"/>
      <c r="V17" s="224"/>
      <c r="W17" s="225"/>
      <c r="X17" s="88"/>
      <c r="Y17" s="88"/>
      <c r="Z17" s="88"/>
      <c r="AA17" s="49"/>
      <c r="AB17" s="49"/>
    </row>
    <row r="18" spans="1:28" ht="13.2" customHeight="1" x14ac:dyDescent="0.3">
      <c r="A18" s="87"/>
      <c r="B18" s="205"/>
      <c r="C18" s="226"/>
      <c r="D18" s="226"/>
      <c r="E18" s="226"/>
      <c r="F18" s="226"/>
      <c r="G18" s="226"/>
      <c r="H18" s="226"/>
      <c r="I18" s="226"/>
      <c r="J18" s="226"/>
      <c r="K18" s="226"/>
      <c r="L18" s="203"/>
      <c r="M18" s="205"/>
      <c r="N18" s="203"/>
      <c r="O18" s="205"/>
      <c r="P18" s="226"/>
      <c r="Q18" s="226"/>
      <c r="R18" s="226"/>
      <c r="S18" s="226"/>
      <c r="T18" s="222" t="str">
        <f t="shared" si="0"/>
        <v/>
      </c>
      <c r="U18" s="222"/>
      <c r="V18" s="222"/>
      <c r="W18" s="223"/>
      <c r="X18" s="67"/>
      <c r="Y18" s="67"/>
      <c r="Z18" s="67"/>
      <c r="AA18" s="62"/>
      <c r="AB18" s="49"/>
    </row>
    <row r="19" spans="1:28" ht="13.2" customHeight="1" x14ac:dyDescent="0.3">
      <c r="A19" s="87"/>
      <c r="B19" s="193"/>
      <c r="C19" s="221"/>
      <c r="D19" s="221"/>
      <c r="E19" s="221"/>
      <c r="F19" s="221"/>
      <c r="G19" s="221"/>
      <c r="H19" s="221"/>
      <c r="I19" s="221"/>
      <c r="J19" s="221"/>
      <c r="K19" s="221"/>
      <c r="L19" s="191"/>
      <c r="M19" s="193"/>
      <c r="N19" s="191"/>
      <c r="O19" s="193"/>
      <c r="P19" s="221"/>
      <c r="Q19" s="221"/>
      <c r="R19" s="221"/>
      <c r="S19" s="221"/>
      <c r="T19" s="224" t="str">
        <f t="shared" si="0"/>
        <v/>
      </c>
      <c r="U19" s="224"/>
      <c r="V19" s="224"/>
      <c r="W19" s="225"/>
      <c r="X19" s="67"/>
      <c r="Y19" s="67"/>
      <c r="Z19" s="67"/>
      <c r="AA19" s="62"/>
      <c r="AB19" s="49"/>
    </row>
    <row r="20" spans="1:28" ht="13.2" customHeight="1" x14ac:dyDescent="0.3">
      <c r="A20" s="8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8"/>
      <c r="O20" s="88"/>
      <c r="P20" s="277" t="s">
        <v>161</v>
      </c>
      <c r="Q20" s="278"/>
      <c r="R20" s="278"/>
      <c r="S20" s="279"/>
      <c r="T20" s="274">
        <f>SUM(T7:W19)</f>
        <v>0</v>
      </c>
      <c r="U20" s="275"/>
      <c r="V20" s="275"/>
      <c r="W20" s="276"/>
      <c r="X20" s="88"/>
      <c r="Y20" s="88"/>
      <c r="Z20" s="88"/>
      <c r="AA20" s="49"/>
      <c r="AB20" s="49"/>
    </row>
    <row r="21" spans="1:28" ht="7.2" customHeight="1" x14ac:dyDescent="0.3">
      <c r="A21" s="121"/>
      <c r="B21" s="121"/>
      <c r="C21" s="121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7.2" customHeight="1" x14ac:dyDescent="0.3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72.95" customHeight="1" x14ac:dyDescent="0.3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39.6" customHeight="1" x14ac:dyDescent="0.3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3.2" customHeight="1" x14ac:dyDescent="0.3">
      <c r="A25" s="8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49"/>
      <c r="AB25" s="49"/>
    </row>
    <row r="26" spans="1:28" x14ac:dyDescent="0.3">
      <c r="A26" s="64" t="s">
        <v>265</v>
      </c>
      <c r="B26" s="67"/>
      <c r="C26" s="67"/>
      <c r="D26" s="67"/>
      <c r="E26" s="67"/>
      <c r="F26" s="67"/>
      <c r="G26" s="67"/>
      <c r="H26" s="61"/>
      <c r="I26" s="61"/>
      <c r="J26" s="67"/>
      <c r="K26" s="67"/>
      <c r="L26" s="128" t="s">
        <v>266</v>
      </c>
      <c r="M26" s="67"/>
      <c r="N26" s="67"/>
      <c r="O26" s="67"/>
      <c r="P26" s="67"/>
      <c r="Q26" s="61"/>
      <c r="R26" s="61"/>
      <c r="S26" s="67"/>
      <c r="T26" s="67"/>
      <c r="U26" s="67"/>
      <c r="V26" s="67"/>
      <c r="W26" s="67"/>
      <c r="X26" s="67"/>
      <c r="Y26" s="67"/>
      <c r="Z26" s="67"/>
    </row>
    <row r="27" spans="1:28" ht="7.95" customHeight="1" x14ac:dyDescent="0.3">
      <c r="A27" s="281"/>
      <c r="B27" s="281"/>
      <c r="C27" s="272"/>
      <c r="D27" s="272"/>
      <c r="E27" s="272"/>
      <c r="F27" s="272"/>
      <c r="G27" s="272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8" ht="30" customHeight="1" x14ac:dyDescent="0.3">
      <c r="A28" s="122"/>
      <c r="B28" s="233" t="s">
        <v>164</v>
      </c>
      <c r="C28" s="233"/>
      <c r="D28" s="233"/>
      <c r="E28" s="233"/>
      <c r="F28" s="233"/>
      <c r="G28" s="233"/>
      <c r="H28" s="233"/>
      <c r="I28" s="233"/>
      <c r="J28" s="253" t="s">
        <v>172</v>
      </c>
      <c r="K28" s="256"/>
      <c r="L28" s="149" t="s">
        <v>222</v>
      </c>
      <c r="M28" s="236" t="s">
        <v>166</v>
      </c>
      <c r="N28" s="235"/>
      <c r="O28" s="253" t="s">
        <v>167</v>
      </c>
      <c r="P28" s="233"/>
      <c r="Q28" s="233"/>
      <c r="R28" s="233"/>
      <c r="S28" s="233"/>
      <c r="T28" s="256"/>
      <c r="U28" s="253" t="s">
        <v>168</v>
      </c>
      <c r="V28" s="233"/>
      <c r="W28" s="233"/>
    </row>
    <row r="29" spans="1:28" ht="28.95" customHeight="1" x14ac:dyDescent="0.3">
      <c r="B29" s="282"/>
      <c r="C29" s="282"/>
      <c r="D29" s="282"/>
      <c r="E29" s="282"/>
      <c r="F29" s="282"/>
      <c r="G29" s="282"/>
      <c r="H29" s="282"/>
      <c r="I29" s="283"/>
      <c r="J29" s="265"/>
      <c r="K29" s="266"/>
      <c r="L29" s="140"/>
      <c r="M29" s="265"/>
      <c r="N29" s="266"/>
      <c r="O29" s="230" t="str">
        <f>IF(L29=0,"",J29*L29*(VLOOKUP(B29,'Dados Excreta'!$B$2:$C$40,2,FALSE)))</f>
        <v/>
      </c>
      <c r="P29" s="231"/>
      <c r="Q29" s="231"/>
      <c r="R29" s="231"/>
      <c r="S29" s="231"/>
      <c r="T29" s="232"/>
      <c r="U29" s="230" t="str">
        <f>IF(L29=0,"",((O29/M29)*(L29/365)))</f>
        <v/>
      </c>
      <c r="V29" s="231"/>
      <c r="W29" s="231"/>
    </row>
    <row r="30" spans="1:28" ht="28.95" customHeight="1" x14ac:dyDescent="0.3">
      <c r="B30" s="238"/>
      <c r="C30" s="238"/>
      <c r="D30" s="238"/>
      <c r="E30" s="238"/>
      <c r="F30" s="238"/>
      <c r="G30" s="238"/>
      <c r="H30" s="238"/>
      <c r="I30" s="239"/>
      <c r="J30" s="240"/>
      <c r="K30" s="241"/>
      <c r="L30" s="141"/>
      <c r="M30" s="240"/>
      <c r="N30" s="241"/>
      <c r="O30" s="227" t="str">
        <f>IF(L30=0,"",L30*(VLOOKUP(B30,'Dados Excreta'!$B$2:$C$40,2,FALSE)))</f>
        <v/>
      </c>
      <c r="P30" s="228"/>
      <c r="Q30" s="228"/>
      <c r="R30" s="228"/>
      <c r="S30" s="228"/>
      <c r="T30" s="229"/>
      <c r="U30" s="227" t="str">
        <f t="shared" ref="U30:U35" si="1">IF(L30=0,"",((O30/M30)*(L30/365)))</f>
        <v/>
      </c>
      <c r="V30" s="228"/>
      <c r="W30" s="228"/>
    </row>
    <row r="31" spans="1:28" ht="28.95" customHeight="1" x14ac:dyDescent="0.3">
      <c r="B31" s="249"/>
      <c r="C31" s="249"/>
      <c r="D31" s="249"/>
      <c r="E31" s="249"/>
      <c r="F31" s="249"/>
      <c r="G31" s="249"/>
      <c r="H31" s="249"/>
      <c r="I31" s="250"/>
      <c r="J31" s="258"/>
      <c r="K31" s="259"/>
      <c r="L31" s="142"/>
      <c r="M31" s="258"/>
      <c r="N31" s="259"/>
      <c r="O31" s="254" t="str">
        <f>IF(L31=0,"",L31*(VLOOKUP(B31,'Dados Excreta'!$B$2:$C$40,2,FALSE)))</f>
        <v/>
      </c>
      <c r="P31" s="255"/>
      <c r="Q31" s="255"/>
      <c r="R31" s="255"/>
      <c r="S31" s="255"/>
      <c r="T31" s="257"/>
      <c r="U31" s="254" t="str">
        <f t="shared" si="1"/>
        <v/>
      </c>
      <c r="V31" s="255"/>
      <c r="W31" s="255"/>
    </row>
    <row r="32" spans="1:28" ht="28.95" customHeight="1" x14ac:dyDescent="0.3">
      <c r="B32" s="238"/>
      <c r="C32" s="238"/>
      <c r="D32" s="238"/>
      <c r="E32" s="238"/>
      <c r="F32" s="238"/>
      <c r="G32" s="238"/>
      <c r="H32" s="238"/>
      <c r="I32" s="239"/>
      <c r="J32" s="240"/>
      <c r="K32" s="241"/>
      <c r="L32" s="141"/>
      <c r="M32" s="240"/>
      <c r="N32" s="241"/>
      <c r="O32" s="227" t="str">
        <f>IF(L32=0,"",L32*(VLOOKUP(B32,'Dados Excreta'!$B$2:$C$40,2,FALSE)))</f>
        <v/>
      </c>
      <c r="P32" s="228"/>
      <c r="Q32" s="228"/>
      <c r="R32" s="228"/>
      <c r="S32" s="228"/>
      <c r="T32" s="229"/>
      <c r="U32" s="227" t="str">
        <f t="shared" si="1"/>
        <v/>
      </c>
      <c r="V32" s="228"/>
      <c r="W32" s="228"/>
    </row>
    <row r="33" spans="2:23" ht="28.95" customHeight="1" x14ac:dyDescent="0.3">
      <c r="B33" s="249"/>
      <c r="C33" s="249"/>
      <c r="D33" s="249"/>
      <c r="E33" s="249"/>
      <c r="F33" s="249"/>
      <c r="G33" s="249"/>
      <c r="H33" s="249"/>
      <c r="I33" s="250"/>
      <c r="J33" s="251"/>
      <c r="K33" s="252"/>
      <c r="L33" s="143"/>
      <c r="M33" s="251"/>
      <c r="N33" s="252"/>
      <c r="O33" s="254" t="str">
        <f>IF(L33=0,"",L33*(VLOOKUP(B33,'Dados Excreta'!$B$2:$C$40,2,FALSE)))</f>
        <v/>
      </c>
      <c r="P33" s="255"/>
      <c r="Q33" s="255"/>
      <c r="R33" s="255"/>
      <c r="S33" s="255"/>
      <c r="T33" s="257"/>
      <c r="U33" s="254" t="str">
        <f t="shared" si="1"/>
        <v/>
      </c>
      <c r="V33" s="255"/>
      <c r="W33" s="255"/>
    </row>
    <row r="34" spans="2:23" ht="28.95" customHeight="1" x14ac:dyDescent="0.3">
      <c r="B34" s="238"/>
      <c r="C34" s="238"/>
      <c r="D34" s="238"/>
      <c r="E34" s="238"/>
      <c r="F34" s="238"/>
      <c r="G34" s="238"/>
      <c r="H34" s="238"/>
      <c r="I34" s="239"/>
      <c r="J34" s="240"/>
      <c r="K34" s="241"/>
      <c r="L34" s="141"/>
      <c r="M34" s="240"/>
      <c r="N34" s="241"/>
      <c r="O34" s="227" t="str">
        <f>IF(L34=0,"",L34*(VLOOKUP(B34,'Dados Excreta'!$B$2:$C$40,2,FALSE)))</f>
        <v/>
      </c>
      <c r="P34" s="228"/>
      <c r="Q34" s="228"/>
      <c r="R34" s="228"/>
      <c r="S34" s="228"/>
      <c r="T34" s="229"/>
      <c r="U34" s="227" t="str">
        <f t="shared" si="1"/>
        <v/>
      </c>
      <c r="V34" s="228"/>
      <c r="W34" s="228"/>
    </row>
    <row r="35" spans="2:23" ht="28.95" customHeight="1" x14ac:dyDescent="0.3">
      <c r="B35" s="242"/>
      <c r="C35" s="242"/>
      <c r="D35" s="242"/>
      <c r="E35" s="242"/>
      <c r="F35" s="242"/>
      <c r="G35" s="242"/>
      <c r="H35" s="242"/>
      <c r="I35" s="243"/>
      <c r="J35" s="244"/>
      <c r="K35" s="245"/>
      <c r="L35" s="143"/>
      <c r="M35" s="244"/>
      <c r="N35" s="245"/>
      <c r="O35" s="246" t="str">
        <f>IF(L35=0,"",L35*(VLOOKUP(B35,'Dados Excreta'!$B$2:$C$40,2,FALSE)))</f>
        <v/>
      </c>
      <c r="P35" s="247"/>
      <c r="Q35" s="247"/>
      <c r="R35" s="247"/>
      <c r="S35" s="247"/>
      <c r="T35" s="248"/>
      <c r="U35" s="246" t="str">
        <f t="shared" si="1"/>
        <v/>
      </c>
      <c r="V35" s="247"/>
      <c r="W35" s="247"/>
    </row>
    <row r="36" spans="2:23" x14ac:dyDescent="0.3">
      <c r="B36" s="272"/>
      <c r="C36" s="272"/>
      <c r="D36" s="272"/>
      <c r="E36" s="272"/>
      <c r="F36" s="272"/>
      <c r="G36" s="272"/>
      <c r="H36" s="272"/>
      <c r="I36" s="272"/>
      <c r="J36" s="273"/>
      <c r="K36" s="273"/>
      <c r="L36" s="125"/>
      <c r="M36" s="126"/>
      <c r="N36" s="127"/>
      <c r="O36" s="262" t="s">
        <v>161</v>
      </c>
      <c r="P36" s="263"/>
      <c r="Q36" s="263"/>
      <c r="R36" s="263"/>
      <c r="S36" s="263"/>
      <c r="T36" s="264"/>
      <c r="U36" s="260">
        <f>SUM(U29:W35)</f>
        <v>0</v>
      </c>
      <c r="V36" s="260"/>
      <c r="W36" s="261"/>
    </row>
  </sheetData>
  <sheetProtection password="A712" sheet="1" objects="1" scenarios="1" selectLockedCells="1"/>
  <dataConsolidate/>
  <mergeCells count="134">
    <mergeCell ref="A3:D3"/>
    <mergeCell ref="E3:G3"/>
    <mergeCell ref="A27:B27"/>
    <mergeCell ref="C27:G27"/>
    <mergeCell ref="J29:K29"/>
    <mergeCell ref="B29:I29"/>
    <mergeCell ref="T9:W9"/>
    <mergeCell ref="B16:H16"/>
    <mergeCell ref="I16:K16"/>
    <mergeCell ref="P16:S16"/>
    <mergeCell ref="B18:H18"/>
    <mergeCell ref="I18:K18"/>
    <mergeCell ref="P18:S18"/>
    <mergeCell ref="T18:W18"/>
    <mergeCell ref="B19:H19"/>
    <mergeCell ref="I19:K19"/>
    <mergeCell ref="P19:S19"/>
    <mergeCell ref="T19:W19"/>
    <mergeCell ref="B6:H6"/>
    <mergeCell ref="I6:K6"/>
    <mergeCell ref="P6:S6"/>
    <mergeCell ref="T6:W6"/>
    <mergeCell ref="B7:H7"/>
    <mergeCell ref="I7:K7"/>
    <mergeCell ref="P7:S7"/>
    <mergeCell ref="T7:W7"/>
    <mergeCell ref="N7:O7"/>
    <mergeCell ref="B36:I36"/>
    <mergeCell ref="J36:K36"/>
    <mergeCell ref="B13:H13"/>
    <mergeCell ref="I13:K13"/>
    <mergeCell ref="P13:S13"/>
    <mergeCell ref="T13:W13"/>
    <mergeCell ref="B14:H14"/>
    <mergeCell ref="I14:K14"/>
    <mergeCell ref="P14:S14"/>
    <mergeCell ref="T14:W14"/>
    <mergeCell ref="B15:H15"/>
    <mergeCell ref="I15:K15"/>
    <mergeCell ref="B32:I32"/>
    <mergeCell ref="J32:K32"/>
    <mergeCell ref="T20:W20"/>
    <mergeCell ref="P20:S20"/>
    <mergeCell ref="J30:K30"/>
    <mergeCell ref="B30:I30"/>
    <mergeCell ref="T16:W16"/>
    <mergeCell ref="B17:H17"/>
    <mergeCell ref="I17:K17"/>
    <mergeCell ref="J31:K31"/>
    <mergeCell ref="U36:W36"/>
    <mergeCell ref="U35:W35"/>
    <mergeCell ref="U34:W34"/>
    <mergeCell ref="U33:W33"/>
    <mergeCell ref="U32:W32"/>
    <mergeCell ref="O36:T36"/>
    <mergeCell ref="O31:T31"/>
    <mergeCell ref="J28:K28"/>
    <mergeCell ref="M28:N28"/>
    <mergeCell ref="M35:N35"/>
    <mergeCell ref="M34:N34"/>
    <mergeCell ref="M33:N33"/>
    <mergeCell ref="M32:N32"/>
    <mergeCell ref="M31:N31"/>
    <mergeCell ref="M30:N30"/>
    <mergeCell ref="M29:N29"/>
    <mergeCell ref="B34:I34"/>
    <mergeCell ref="J34:K34"/>
    <mergeCell ref="B35:I35"/>
    <mergeCell ref="J35:K35"/>
    <mergeCell ref="O35:T35"/>
    <mergeCell ref="O34:T34"/>
    <mergeCell ref="P15:S15"/>
    <mergeCell ref="T15:W15"/>
    <mergeCell ref="B33:I33"/>
    <mergeCell ref="J33:K33"/>
    <mergeCell ref="U28:W28"/>
    <mergeCell ref="U31:W31"/>
    <mergeCell ref="U30:W30"/>
    <mergeCell ref="U29:W29"/>
    <mergeCell ref="O28:T28"/>
    <mergeCell ref="L16:M16"/>
    <mergeCell ref="L15:M15"/>
    <mergeCell ref="L19:M19"/>
    <mergeCell ref="O33:T33"/>
    <mergeCell ref="O32:T32"/>
    <mergeCell ref="P17:S17"/>
    <mergeCell ref="T17:W17"/>
    <mergeCell ref="N16:O16"/>
    <mergeCell ref="B31:I31"/>
    <mergeCell ref="N6:O6"/>
    <mergeCell ref="L6:M6"/>
    <mergeCell ref="L8:M8"/>
    <mergeCell ref="L7:M7"/>
    <mergeCell ref="L10:M10"/>
    <mergeCell ref="L9:M9"/>
    <mergeCell ref="L12:M12"/>
    <mergeCell ref="L11:M11"/>
    <mergeCell ref="L14:M14"/>
    <mergeCell ref="L13:M13"/>
    <mergeCell ref="N9:O9"/>
    <mergeCell ref="N19:O19"/>
    <mergeCell ref="N18:O18"/>
    <mergeCell ref="O30:T30"/>
    <mergeCell ref="O29:T29"/>
    <mergeCell ref="B11:H11"/>
    <mergeCell ref="I11:K11"/>
    <mergeCell ref="B10:H10"/>
    <mergeCell ref="I10:K10"/>
    <mergeCell ref="N15:O15"/>
    <mergeCell ref="N14:O14"/>
    <mergeCell ref="N13:O13"/>
    <mergeCell ref="N12:O12"/>
    <mergeCell ref="N11:O11"/>
    <mergeCell ref="N10:O10"/>
    <mergeCell ref="B12:H12"/>
    <mergeCell ref="I12:K12"/>
    <mergeCell ref="P12:S12"/>
    <mergeCell ref="T12:W12"/>
    <mergeCell ref="B28:I28"/>
    <mergeCell ref="L18:M18"/>
    <mergeCell ref="L17:M17"/>
    <mergeCell ref="N17:O17"/>
    <mergeCell ref="B9:H9"/>
    <mergeCell ref="I9:K9"/>
    <mergeCell ref="T8:W8"/>
    <mergeCell ref="P11:S11"/>
    <mergeCell ref="T11:W11"/>
    <mergeCell ref="N8:O8"/>
    <mergeCell ref="P10:S10"/>
    <mergeCell ref="T10:W10"/>
    <mergeCell ref="P9:S9"/>
    <mergeCell ref="B8:H8"/>
    <mergeCell ref="I8:K8"/>
    <mergeCell ref="P8:S8"/>
  </mergeCells>
  <conditionalFormatting sqref="T20:W20">
    <cfRule type="cellIs" dxfId="0" priority="1" operator="greaterThan">
      <formula>$E$3</formula>
    </cfRule>
  </conditionalFormatting>
  <printOptions horizontalCentered="1"/>
  <pageMargins left="0.78740157480314965" right="0.78740157480314965" top="0.98425196850393704" bottom="0.78740157480314965" header="0" footer="0"/>
  <pageSetup paperSize="9" scale="95" orientation="landscape" r:id="rId1"/>
  <headerFooter>
    <oddHeader>&amp;L&amp;"-,Negrito"&amp;14
Plano e Ficha de Registo de Fertilização
(Portaria n.º 259/2012, de 28 de agosto)&amp;R&amp;G</oddHeader>
    <oddFooter>&amp;R4</oddFooter>
  </headerFooter>
  <ignoredErrors>
    <ignoredError sqref="V29:W29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'Dados Excreta'!$B$2:$B$40</xm:f>
          </x14:formula1>
          <xm:sqref>B29:B35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B1:H40"/>
  <sheetViews>
    <sheetView workbookViewId="0">
      <pane ySplit="1" topLeftCell="A2" activePane="bottomLeft" state="frozen"/>
      <selection pane="bottomLeft" activeCell="C2" sqref="C2"/>
    </sheetView>
  </sheetViews>
  <sheetFormatPr defaultRowHeight="14.4" x14ac:dyDescent="0.3"/>
  <cols>
    <col min="2" max="2" width="47" style="94" bestFit="1" customWidth="1"/>
    <col min="3" max="3" width="38.33203125" style="94" bestFit="1" customWidth="1"/>
  </cols>
  <sheetData>
    <row r="1" spans="2:8" x14ac:dyDescent="0.3">
      <c r="B1" s="95" t="s">
        <v>169</v>
      </c>
      <c r="C1" s="96" t="s">
        <v>171</v>
      </c>
    </row>
    <row r="2" spans="2:8" x14ac:dyDescent="0.3">
      <c r="B2" s="97" t="s">
        <v>174</v>
      </c>
      <c r="C2" s="98">
        <v>115</v>
      </c>
    </row>
    <row r="3" spans="2:8" x14ac:dyDescent="0.3">
      <c r="B3" s="99" t="s">
        <v>175</v>
      </c>
      <c r="C3" s="100">
        <v>80</v>
      </c>
    </row>
    <row r="4" spans="2:8" x14ac:dyDescent="0.3">
      <c r="B4" s="99" t="s">
        <v>176</v>
      </c>
      <c r="C4" s="100">
        <v>90</v>
      </c>
      <c r="E4" s="92"/>
    </row>
    <row r="5" spans="2:8" x14ac:dyDescent="0.3">
      <c r="B5" s="99" t="s">
        <v>177</v>
      </c>
      <c r="C5" s="100">
        <v>70</v>
      </c>
      <c r="E5" s="92"/>
    </row>
    <row r="6" spans="2:8" ht="14.4" customHeight="1" x14ac:dyDescent="0.3">
      <c r="B6" s="99" t="s">
        <v>178</v>
      </c>
      <c r="C6" s="100">
        <v>25</v>
      </c>
      <c r="E6" s="92"/>
      <c r="H6" s="92"/>
    </row>
    <row r="7" spans="2:8" x14ac:dyDescent="0.3">
      <c r="B7" s="99" t="s">
        <v>179</v>
      </c>
      <c r="C7" s="100">
        <v>40</v>
      </c>
    </row>
    <row r="8" spans="2:8" x14ac:dyDescent="0.3">
      <c r="B8" s="99" t="s">
        <v>180</v>
      </c>
      <c r="C8" s="100">
        <v>55</v>
      </c>
    </row>
    <row r="9" spans="2:8" x14ac:dyDescent="0.3">
      <c r="B9" s="99" t="s">
        <v>181</v>
      </c>
      <c r="C9" s="100">
        <v>13</v>
      </c>
    </row>
    <row r="10" spans="2:8" x14ac:dyDescent="0.3">
      <c r="B10" s="99" t="s">
        <v>182</v>
      </c>
      <c r="C10" s="100">
        <v>5</v>
      </c>
    </row>
    <row r="11" spans="2:8" x14ac:dyDescent="0.3">
      <c r="B11" s="99" t="s">
        <v>183</v>
      </c>
      <c r="C11" s="100">
        <v>34</v>
      </c>
    </row>
    <row r="12" spans="2:8" x14ac:dyDescent="0.3">
      <c r="B12" s="99" t="s">
        <v>184</v>
      </c>
      <c r="C12" s="100">
        <v>33</v>
      </c>
    </row>
    <row r="13" spans="2:8" x14ac:dyDescent="0.3">
      <c r="B13" s="99" t="s">
        <v>185</v>
      </c>
      <c r="C13" s="100">
        <v>41</v>
      </c>
    </row>
    <row r="14" spans="2:8" x14ac:dyDescent="0.3">
      <c r="B14" s="99" t="s">
        <v>186</v>
      </c>
      <c r="C14" s="100">
        <v>40</v>
      </c>
    </row>
    <row r="15" spans="2:8" x14ac:dyDescent="0.3">
      <c r="B15" s="99" t="s">
        <v>187</v>
      </c>
      <c r="C15" s="100">
        <v>65</v>
      </c>
    </row>
    <row r="16" spans="2:8" x14ac:dyDescent="0.3">
      <c r="B16" s="99" t="s">
        <v>188</v>
      </c>
      <c r="C16" s="100">
        <v>50</v>
      </c>
    </row>
    <row r="17" spans="2:3" x14ac:dyDescent="0.3">
      <c r="B17" s="102" t="s">
        <v>189</v>
      </c>
      <c r="C17" s="101">
        <v>13</v>
      </c>
    </row>
    <row r="18" spans="2:3" x14ac:dyDescent="0.3">
      <c r="B18" s="102" t="s">
        <v>190</v>
      </c>
      <c r="C18" s="101">
        <v>4</v>
      </c>
    </row>
    <row r="19" spans="2:3" x14ac:dyDescent="0.3">
      <c r="B19" s="102" t="s">
        <v>191</v>
      </c>
      <c r="C19" s="101">
        <v>35</v>
      </c>
    </row>
    <row r="20" spans="2:3" x14ac:dyDescent="0.3">
      <c r="B20" s="102" t="s">
        <v>192</v>
      </c>
      <c r="C20" s="101">
        <v>18</v>
      </c>
    </row>
    <row r="21" spans="2:3" ht="14.4" customHeight="1" x14ac:dyDescent="0.3">
      <c r="B21" s="102" t="s">
        <v>193</v>
      </c>
      <c r="C21" s="101">
        <v>42</v>
      </c>
    </row>
    <row r="22" spans="2:3" x14ac:dyDescent="0.3">
      <c r="B22" s="102" t="s">
        <v>194</v>
      </c>
      <c r="C22" s="101">
        <v>5.0999999999999996</v>
      </c>
    </row>
    <row r="23" spans="2:3" x14ac:dyDescent="0.3">
      <c r="B23" s="102" t="s">
        <v>195</v>
      </c>
      <c r="C23" s="101">
        <v>20</v>
      </c>
    </row>
    <row r="24" spans="2:3" x14ac:dyDescent="0.3">
      <c r="B24" s="102" t="s">
        <v>196</v>
      </c>
      <c r="C24" s="101">
        <v>6.5</v>
      </c>
    </row>
    <row r="25" spans="2:3" x14ac:dyDescent="0.3">
      <c r="B25" s="102" t="s">
        <v>197</v>
      </c>
      <c r="C25" s="101">
        <v>4.5999999999999996</v>
      </c>
    </row>
    <row r="26" spans="2:3" x14ac:dyDescent="0.3">
      <c r="B26" s="102" t="s">
        <v>198</v>
      </c>
      <c r="C26" s="101">
        <v>0.4</v>
      </c>
    </row>
    <row r="27" spans="2:3" x14ac:dyDescent="0.3">
      <c r="B27" s="99" t="s">
        <v>199</v>
      </c>
      <c r="C27" s="100">
        <v>12</v>
      </c>
    </row>
    <row r="28" spans="2:3" ht="14.4" customHeight="1" x14ac:dyDescent="0.3">
      <c r="B28" s="99" t="s">
        <v>200</v>
      </c>
      <c r="C28" s="100">
        <v>21</v>
      </c>
    </row>
    <row r="29" spans="2:3" x14ac:dyDescent="0.3">
      <c r="B29" s="102" t="s">
        <v>201</v>
      </c>
      <c r="C29" s="101">
        <v>52</v>
      </c>
    </row>
    <row r="30" spans="2:3" x14ac:dyDescent="0.3">
      <c r="B30" s="102" t="s">
        <v>202</v>
      </c>
      <c r="C30" s="101">
        <v>44</v>
      </c>
    </row>
    <row r="31" spans="2:3" x14ac:dyDescent="0.3">
      <c r="B31" s="102" t="s">
        <v>203</v>
      </c>
      <c r="C31" s="101">
        <v>42</v>
      </c>
    </row>
    <row r="32" spans="2:3" x14ac:dyDescent="0.3">
      <c r="B32" s="99" t="s">
        <v>204</v>
      </c>
      <c r="C32" s="100">
        <v>80</v>
      </c>
    </row>
    <row r="33" spans="2:3" x14ac:dyDescent="0.3">
      <c r="B33" s="99" t="s">
        <v>205</v>
      </c>
      <c r="C33" s="100">
        <v>34</v>
      </c>
    </row>
    <row r="34" spans="2:3" x14ac:dyDescent="0.3">
      <c r="B34" s="99" t="s">
        <v>206</v>
      </c>
      <c r="C34" s="100">
        <v>15</v>
      </c>
    </row>
    <row r="35" spans="2:3" x14ac:dyDescent="0.3">
      <c r="B35" s="99" t="s">
        <v>207</v>
      </c>
      <c r="C35" s="100">
        <v>45</v>
      </c>
    </row>
    <row r="36" spans="2:3" x14ac:dyDescent="0.3">
      <c r="B36" s="99" t="s">
        <v>208</v>
      </c>
      <c r="C36" s="100">
        <v>140</v>
      </c>
    </row>
    <row r="37" spans="2:3" x14ac:dyDescent="0.3">
      <c r="B37" s="99" t="s">
        <v>209</v>
      </c>
      <c r="C37" s="100">
        <v>48</v>
      </c>
    </row>
    <row r="38" spans="2:3" x14ac:dyDescent="0.3">
      <c r="B38" s="99" t="s">
        <v>210</v>
      </c>
      <c r="C38" s="100">
        <v>11</v>
      </c>
    </row>
    <row r="39" spans="2:3" x14ac:dyDescent="0.3">
      <c r="B39" s="99" t="s">
        <v>211</v>
      </c>
      <c r="C39" s="100">
        <v>24</v>
      </c>
    </row>
    <row r="40" spans="2:3" x14ac:dyDescent="0.3">
      <c r="B40" s="102" t="s">
        <v>212</v>
      </c>
      <c r="C40" s="101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AB50"/>
  <sheetViews>
    <sheetView view="pageLayout" zoomScaleNormal="100" zoomScaleSheetLayoutView="100" workbookViewId="0">
      <selection activeCell="C3" sqref="C3:D3"/>
    </sheetView>
  </sheetViews>
  <sheetFormatPr defaultColWidth="8.88671875" defaultRowHeight="14.4" x14ac:dyDescent="0.3"/>
  <cols>
    <col min="1" max="1" width="3.44140625" style="48" customWidth="1"/>
    <col min="2" max="2" width="3.88671875" style="48" customWidth="1"/>
    <col min="3" max="4" width="5" style="48" customWidth="1"/>
    <col min="5" max="5" width="1.88671875" style="48" customWidth="1"/>
    <col min="6" max="6" width="1.33203125" style="48" customWidth="1"/>
    <col min="7" max="7" width="6.6640625" style="48" customWidth="1"/>
    <col min="8" max="8" width="2.33203125" style="48" customWidth="1"/>
    <col min="9" max="9" width="2.5546875" style="48" customWidth="1"/>
    <col min="10" max="10" width="3.88671875" style="48" customWidth="1"/>
    <col min="11" max="11" width="3.109375" style="48" customWidth="1"/>
    <col min="12" max="16" width="11.109375" style="48" customWidth="1"/>
    <col min="17" max="17" width="3.33203125" style="48" customWidth="1"/>
    <col min="18" max="18" width="1" style="48" customWidth="1"/>
    <col min="19" max="19" width="6.6640625" style="48" customWidth="1"/>
    <col min="20" max="20" width="2.33203125" style="48" customWidth="1"/>
    <col min="21" max="21" width="8.88671875" style="48" customWidth="1"/>
    <col min="22" max="22" width="2.33203125" style="48" customWidth="1"/>
    <col min="23" max="23" width="8.88671875" style="48" customWidth="1"/>
    <col min="24" max="24" width="2.6640625" style="48" customWidth="1"/>
    <col min="25" max="25" width="3.33203125" style="48" customWidth="1"/>
    <col min="26" max="26" width="3.5546875" style="48" customWidth="1"/>
    <col min="27" max="28" width="3.88671875" style="48" customWidth="1"/>
    <col min="29" max="16384" width="8.88671875" style="48"/>
  </cols>
  <sheetData>
    <row r="1" spans="1:28" ht="21" customHeight="1" x14ac:dyDescent="0.3">
      <c r="A1" s="90" t="s">
        <v>213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5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3.2" customHeight="1" x14ac:dyDescent="0.3">
      <c r="A3" s="289" t="s">
        <v>214</v>
      </c>
      <c r="B3" s="289"/>
      <c r="C3" s="290"/>
      <c r="D3" s="290"/>
      <c r="E3" s="104" t="s">
        <v>215</v>
      </c>
      <c r="F3" s="85"/>
      <c r="G3" s="85"/>
      <c r="H3" s="85"/>
      <c r="I3" s="85"/>
      <c r="J3" s="85"/>
      <c r="K3" s="85"/>
      <c r="N3" s="105" t="s">
        <v>216</v>
      </c>
      <c r="O3" s="163"/>
      <c r="P3" s="104" t="s">
        <v>215</v>
      </c>
      <c r="R3" s="88"/>
      <c r="S3" s="88"/>
      <c r="T3" s="88"/>
      <c r="U3" s="88"/>
      <c r="V3" s="88"/>
      <c r="W3" s="88"/>
      <c r="X3" s="88"/>
      <c r="Y3" s="88"/>
      <c r="Z3" s="88"/>
      <c r="AA3" s="49"/>
      <c r="AB3" s="49"/>
    </row>
    <row r="4" spans="1:28" ht="5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3.2" customHeight="1" x14ac:dyDescent="0.3">
      <c r="A5" s="291" t="s">
        <v>217</v>
      </c>
      <c r="B5" s="291"/>
      <c r="C5" s="291"/>
      <c r="D5" s="291"/>
      <c r="E5" s="291"/>
      <c r="F5" s="291"/>
      <c r="G5" s="291"/>
      <c r="H5" s="291"/>
      <c r="I5" s="292"/>
      <c r="J5" s="292"/>
      <c r="K5" s="292"/>
      <c r="L5" s="104" t="s">
        <v>215</v>
      </c>
      <c r="M5" s="85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49"/>
      <c r="AB5" s="49"/>
    </row>
    <row r="6" spans="1:28" ht="5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3.2" customHeight="1" x14ac:dyDescent="0.3">
      <c r="A7" s="289" t="s">
        <v>218</v>
      </c>
      <c r="B7" s="289"/>
      <c r="C7" s="289"/>
      <c r="D7" s="289"/>
      <c r="E7" s="289"/>
      <c r="F7" s="292"/>
      <c r="G7" s="292"/>
      <c r="H7" s="292"/>
      <c r="I7" s="292"/>
      <c r="J7" s="292"/>
      <c r="K7" s="292"/>
      <c r="L7" s="104" t="s">
        <v>215</v>
      </c>
      <c r="M7" s="85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49"/>
      <c r="AB7" s="49"/>
    </row>
    <row r="8" spans="1:28" ht="5.4" customHeight="1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13.2" customHeight="1" x14ac:dyDescent="0.3">
      <c r="A9" s="289" t="s">
        <v>219</v>
      </c>
      <c r="B9" s="289"/>
      <c r="C9" s="289"/>
      <c r="D9" s="289"/>
      <c r="E9" s="292"/>
      <c r="F9" s="292"/>
      <c r="G9" s="292"/>
      <c r="H9" s="292"/>
      <c r="I9" s="292"/>
      <c r="J9" s="292"/>
      <c r="K9" s="292"/>
      <c r="L9" s="104" t="s">
        <v>215</v>
      </c>
      <c r="M9" s="85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49"/>
      <c r="AB9" s="49"/>
    </row>
    <row r="10" spans="1:28" ht="5.4" customHeigh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13.2" customHeight="1" x14ac:dyDescent="0.3">
      <c r="A11" s="289" t="s">
        <v>220</v>
      </c>
      <c r="B11" s="289"/>
      <c r="C11" s="289"/>
      <c r="D11" s="289"/>
      <c r="E11" s="292"/>
      <c r="F11" s="292"/>
      <c r="G11" s="292"/>
      <c r="H11" s="292"/>
      <c r="I11" s="292"/>
      <c r="J11" s="292"/>
      <c r="K11" s="292"/>
      <c r="L11" s="104" t="s">
        <v>215</v>
      </c>
      <c r="M11" s="85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49"/>
      <c r="AB11" s="49"/>
    </row>
    <row r="12" spans="1:28" ht="13.2" customHeight="1" x14ac:dyDescent="0.3">
      <c r="A12" s="106"/>
      <c r="B12" s="106"/>
      <c r="C12" s="106"/>
      <c r="D12" s="106"/>
      <c r="E12" s="85"/>
      <c r="F12" s="85"/>
      <c r="G12" s="85"/>
      <c r="H12" s="85"/>
      <c r="I12" s="85"/>
      <c r="J12" s="85"/>
      <c r="K12" s="85"/>
      <c r="L12" s="104"/>
      <c r="M12" s="85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49"/>
      <c r="AB12" s="49"/>
    </row>
    <row r="13" spans="1:28" ht="13.2" customHeight="1" x14ac:dyDescent="0.3">
      <c r="A13" s="8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49"/>
      <c r="AB13" s="49"/>
    </row>
    <row r="14" spans="1:28" ht="13.2" customHeight="1" x14ac:dyDescent="0.3">
      <c r="A14" s="90" t="s">
        <v>221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49"/>
      <c r="AB14" s="49"/>
    </row>
    <row r="15" spans="1:28" ht="5.4" customHeight="1" x14ac:dyDescent="0.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3.2" customHeight="1" x14ac:dyDescent="0.3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49"/>
      <c r="AB16" s="49"/>
    </row>
    <row r="17" spans="1:28" x14ac:dyDescent="0.3">
      <c r="A17" s="87"/>
      <c r="B17" s="294" t="s">
        <v>255</v>
      </c>
      <c r="C17" s="294"/>
      <c r="D17" s="294"/>
      <c r="E17" s="294"/>
      <c r="F17" s="294"/>
      <c r="G17" s="294"/>
      <c r="H17" s="297"/>
      <c r="I17" s="293" t="s">
        <v>165</v>
      </c>
      <c r="J17" s="294"/>
      <c r="K17" s="297"/>
      <c r="L17" s="253" t="s">
        <v>226</v>
      </c>
      <c r="M17" s="233"/>
      <c r="N17" s="233"/>
      <c r="O17" s="233"/>
      <c r="P17" s="233"/>
      <c r="Q17" s="233"/>
      <c r="R17" s="233"/>
      <c r="S17" s="256"/>
      <c r="T17" s="293" t="s">
        <v>223</v>
      </c>
      <c r="U17" s="294"/>
      <c r="V17" s="294"/>
      <c r="W17" s="294"/>
      <c r="X17" s="88"/>
      <c r="Y17" s="88"/>
      <c r="Z17" s="88"/>
      <c r="AA17" s="49"/>
      <c r="AB17" s="49"/>
    </row>
    <row r="18" spans="1:28" ht="29.4" customHeight="1" x14ac:dyDescent="0.3">
      <c r="A18" s="87"/>
      <c r="B18" s="298"/>
      <c r="C18" s="298"/>
      <c r="D18" s="298"/>
      <c r="E18" s="298"/>
      <c r="F18" s="298"/>
      <c r="G18" s="298"/>
      <c r="H18" s="299"/>
      <c r="I18" s="301"/>
      <c r="J18" s="298"/>
      <c r="K18" s="299"/>
      <c r="L18" s="253" t="s">
        <v>227</v>
      </c>
      <c r="M18" s="256"/>
      <c r="N18" s="253" t="s">
        <v>228</v>
      </c>
      <c r="O18" s="256"/>
      <c r="P18" s="253" t="s">
        <v>229</v>
      </c>
      <c r="Q18" s="233"/>
      <c r="R18" s="233"/>
      <c r="S18" s="256"/>
      <c r="T18" s="295"/>
      <c r="U18" s="296"/>
      <c r="V18" s="296"/>
      <c r="W18" s="296"/>
      <c r="X18" s="88"/>
      <c r="Y18" s="88"/>
      <c r="Z18" s="88"/>
      <c r="AA18" s="49"/>
      <c r="AB18" s="49"/>
    </row>
    <row r="19" spans="1:28" ht="15.6" customHeight="1" x14ac:dyDescent="0.3">
      <c r="A19" s="87"/>
      <c r="B19" s="296"/>
      <c r="C19" s="296"/>
      <c r="D19" s="296"/>
      <c r="E19" s="296"/>
      <c r="F19" s="296"/>
      <c r="G19" s="296"/>
      <c r="H19" s="300"/>
      <c r="I19" s="295"/>
      <c r="J19" s="296"/>
      <c r="K19" s="300"/>
      <c r="L19" s="107" t="s">
        <v>224</v>
      </c>
      <c r="M19" s="107" t="s">
        <v>225</v>
      </c>
      <c r="N19" s="107" t="s">
        <v>224</v>
      </c>
      <c r="O19" s="107" t="s">
        <v>225</v>
      </c>
      <c r="P19" s="107" t="s">
        <v>224</v>
      </c>
      <c r="Q19" s="253" t="s">
        <v>225</v>
      </c>
      <c r="R19" s="233"/>
      <c r="S19" s="256"/>
      <c r="T19" s="253" t="s">
        <v>224</v>
      </c>
      <c r="U19" s="256"/>
      <c r="V19" s="253" t="s">
        <v>225</v>
      </c>
      <c r="W19" s="233"/>
      <c r="X19" s="88"/>
      <c r="Y19" s="88"/>
      <c r="Z19" s="88"/>
      <c r="AA19" s="49"/>
      <c r="AB19" s="49"/>
    </row>
    <row r="20" spans="1:28" ht="26.4" customHeight="1" x14ac:dyDescent="0.3">
      <c r="A20" s="87"/>
      <c r="B20" s="183" t="s">
        <v>173</v>
      </c>
      <c r="C20" s="183"/>
      <c r="D20" s="183"/>
      <c r="E20" s="183"/>
      <c r="F20" s="183"/>
      <c r="G20" s="183"/>
      <c r="H20" s="184"/>
      <c r="I20" s="302"/>
      <c r="J20" s="302"/>
      <c r="K20" s="302"/>
      <c r="L20" s="164"/>
      <c r="M20" s="164"/>
      <c r="N20" s="165"/>
      <c r="O20" s="165"/>
      <c r="P20" s="165"/>
      <c r="Q20" s="188"/>
      <c r="R20" s="189"/>
      <c r="S20" s="190"/>
      <c r="T20" s="201"/>
      <c r="U20" s="237"/>
      <c r="V20" s="201"/>
      <c r="W20" s="202"/>
      <c r="X20" s="88"/>
      <c r="Y20" s="88"/>
      <c r="Z20" s="88"/>
      <c r="AA20" s="49"/>
      <c r="AB20" s="49"/>
    </row>
    <row r="21" spans="1:28" ht="26.4" customHeight="1" x14ac:dyDescent="0.3">
      <c r="A21" s="87"/>
      <c r="B21" s="205"/>
      <c r="C21" s="226"/>
      <c r="D21" s="226"/>
      <c r="E21" s="226"/>
      <c r="F21" s="226"/>
      <c r="G21" s="226"/>
      <c r="H21" s="226"/>
      <c r="I21" s="226"/>
      <c r="J21" s="226"/>
      <c r="K21" s="226"/>
      <c r="L21" s="160"/>
      <c r="M21" s="160"/>
      <c r="N21" s="160"/>
      <c r="O21" s="160"/>
      <c r="P21" s="160"/>
      <c r="Q21" s="203"/>
      <c r="R21" s="204"/>
      <c r="S21" s="205"/>
      <c r="T21" s="199"/>
      <c r="U21" s="303"/>
      <c r="V21" s="199"/>
      <c r="W21" s="200"/>
      <c r="X21" s="88"/>
      <c r="Y21" s="88"/>
      <c r="Z21" s="88"/>
      <c r="AA21" s="49"/>
      <c r="AB21" s="49"/>
    </row>
    <row r="22" spans="1:28" ht="26.4" customHeight="1" x14ac:dyDescent="0.3">
      <c r="A22" s="87"/>
      <c r="B22" s="193"/>
      <c r="C22" s="221"/>
      <c r="D22" s="221"/>
      <c r="E22" s="221"/>
      <c r="F22" s="221"/>
      <c r="G22" s="221"/>
      <c r="H22" s="221"/>
      <c r="I22" s="221"/>
      <c r="J22" s="221"/>
      <c r="K22" s="221"/>
      <c r="L22" s="161"/>
      <c r="M22" s="161"/>
      <c r="N22" s="161"/>
      <c r="O22" s="161"/>
      <c r="P22" s="161"/>
      <c r="Q22" s="191"/>
      <c r="R22" s="192"/>
      <c r="S22" s="193"/>
      <c r="T22" s="197"/>
      <c r="U22" s="304"/>
      <c r="V22" s="197"/>
      <c r="W22" s="198"/>
      <c r="X22" s="88"/>
      <c r="Y22" s="88"/>
      <c r="Z22" s="88"/>
      <c r="AA22" s="49"/>
      <c r="AB22" s="49"/>
    </row>
    <row r="23" spans="1:28" ht="26.4" customHeight="1" x14ac:dyDescent="0.3">
      <c r="A23" s="87"/>
      <c r="B23" s="205"/>
      <c r="C23" s="226"/>
      <c r="D23" s="226"/>
      <c r="E23" s="226"/>
      <c r="F23" s="226"/>
      <c r="G23" s="226"/>
      <c r="H23" s="226"/>
      <c r="I23" s="226"/>
      <c r="J23" s="226"/>
      <c r="K23" s="226"/>
      <c r="L23" s="160"/>
      <c r="M23" s="160"/>
      <c r="N23" s="160"/>
      <c r="O23" s="160"/>
      <c r="P23" s="160"/>
      <c r="Q23" s="203"/>
      <c r="R23" s="204"/>
      <c r="S23" s="205"/>
      <c r="T23" s="199"/>
      <c r="U23" s="303"/>
      <c r="V23" s="199"/>
      <c r="W23" s="200"/>
      <c r="X23" s="67"/>
      <c r="Y23" s="67"/>
      <c r="Z23" s="67"/>
      <c r="AA23" s="62"/>
      <c r="AB23" s="49"/>
    </row>
    <row r="24" spans="1:28" ht="26.4" customHeight="1" x14ac:dyDescent="0.3">
      <c r="A24" s="87"/>
      <c r="B24" s="193"/>
      <c r="C24" s="221"/>
      <c r="D24" s="221"/>
      <c r="E24" s="221"/>
      <c r="F24" s="221"/>
      <c r="G24" s="221"/>
      <c r="H24" s="221"/>
      <c r="I24" s="221"/>
      <c r="J24" s="221"/>
      <c r="K24" s="221"/>
      <c r="L24" s="161"/>
      <c r="M24" s="161"/>
      <c r="N24" s="161"/>
      <c r="O24" s="161"/>
      <c r="P24" s="161"/>
      <c r="Q24" s="191"/>
      <c r="R24" s="192"/>
      <c r="S24" s="193"/>
      <c r="T24" s="197"/>
      <c r="U24" s="304"/>
      <c r="V24" s="197"/>
      <c r="W24" s="198"/>
      <c r="X24" s="88"/>
      <c r="Y24" s="88"/>
      <c r="Z24" s="88"/>
      <c r="AA24" s="49"/>
      <c r="AB24" s="49"/>
    </row>
    <row r="25" spans="1:28" ht="26.4" customHeight="1" x14ac:dyDescent="0.3">
      <c r="A25" s="87"/>
      <c r="B25" s="205"/>
      <c r="C25" s="226"/>
      <c r="D25" s="226"/>
      <c r="E25" s="226"/>
      <c r="F25" s="226"/>
      <c r="G25" s="226"/>
      <c r="H25" s="226"/>
      <c r="I25" s="226"/>
      <c r="J25" s="226"/>
      <c r="K25" s="226"/>
      <c r="L25" s="160"/>
      <c r="M25" s="160"/>
      <c r="N25" s="160"/>
      <c r="O25" s="160"/>
      <c r="P25" s="160"/>
      <c r="Q25" s="203"/>
      <c r="R25" s="204"/>
      <c r="S25" s="205"/>
      <c r="T25" s="199"/>
      <c r="U25" s="303"/>
      <c r="V25" s="199"/>
      <c r="W25" s="200"/>
      <c r="X25" s="88"/>
      <c r="Y25" s="88"/>
      <c r="Z25" s="88"/>
      <c r="AA25" s="49"/>
      <c r="AB25" s="49"/>
    </row>
    <row r="26" spans="1:28" ht="26.4" customHeight="1" x14ac:dyDescent="0.3">
      <c r="A26" s="87"/>
      <c r="B26" s="193"/>
      <c r="C26" s="221"/>
      <c r="D26" s="221"/>
      <c r="E26" s="221"/>
      <c r="F26" s="221"/>
      <c r="G26" s="221"/>
      <c r="H26" s="221"/>
      <c r="I26" s="221"/>
      <c r="J26" s="221"/>
      <c r="K26" s="221"/>
      <c r="L26" s="161"/>
      <c r="M26" s="161"/>
      <c r="N26" s="161"/>
      <c r="O26" s="161"/>
      <c r="P26" s="161"/>
      <c r="Q26" s="191"/>
      <c r="R26" s="192"/>
      <c r="S26" s="193"/>
      <c r="T26" s="197"/>
      <c r="U26" s="304"/>
      <c r="V26" s="197"/>
      <c r="W26" s="198"/>
      <c r="X26" s="88"/>
      <c r="Y26" s="88"/>
      <c r="Z26" s="88"/>
      <c r="AA26" s="49"/>
      <c r="AB26" s="49"/>
    </row>
    <row r="27" spans="1:28" ht="26.4" customHeight="1" x14ac:dyDescent="0.3">
      <c r="A27" s="87"/>
      <c r="B27" s="205"/>
      <c r="C27" s="226"/>
      <c r="D27" s="226"/>
      <c r="E27" s="226"/>
      <c r="F27" s="226"/>
      <c r="G27" s="226"/>
      <c r="H27" s="226"/>
      <c r="I27" s="226"/>
      <c r="J27" s="226"/>
      <c r="K27" s="226"/>
      <c r="L27" s="160"/>
      <c r="M27" s="160"/>
      <c r="N27" s="160"/>
      <c r="O27" s="160"/>
      <c r="P27" s="160"/>
      <c r="Q27" s="203"/>
      <c r="R27" s="204"/>
      <c r="S27" s="205"/>
      <c r="T27" s="199"/>
      <c r="U27" s="303"/>
      <c r="V27" s="199"/>
      <c r="W27" s="200"/>
      <c r="X27" s="67"/>
      <c r="Y27" s="67"/>
      <c r="Z27" s="67"/>
      <c r="AA27" s="62"/>
      <c r="AB27" s="49"/>
    </row>
    <row r="28" spans="1:28" ht="26.4" customHeight="1" x14ac:dyDescent="0.3">
      <c r="A28" s="87"/>
      <c r="B28" s="193"/>
      <c r="C28" s="221"/>
      <c r="D28" s="221"/>
      <c r="E28" s="221"/>
      <c r="F28" s="221"/>
      <c r="G28" s="221"/>
      <c r="H28" s="221"/>
      <c r="I28" s="221"/>
      <c r="J28" s="221"/>
      <c r="K28" s="221"/>
      <c r="L28" s="161"/>
      <c r="M28" s="161"/>
      <c r="N28" s="161"/>
      <c r="O28" s="161"/>
      <c r="P28" s="161"/>
      <c r="Q28" s="305"/>
      <c r="R28" s="306"/>
      <c r="S28" s="307"/>
      <c r="T28" s="308"/>
      <c r="U28" s="309"/>
      <c r="V28" s="308"/>
      <c r="W28" s="310"/>
      <c r="X28" s="67"/>
      <c r="Y28" s="67"/>
      <c r="Z28" s="67"/>
      <c r="AA28" s="62"/>
      <c r="AB28" s="49"/>
    </row>
    <row r="29" spans="1:28" ht="13.2" customHeight="1" x14ac:dyDescent="0.3">
      <c r="A29" s="87"/>
      <c r="B29" s="277" t="s">
        <v>161</v>
      </c>
      <c r="C29" s="278"/>
      <c r="D29" s="278"/>
      <c r="E29" s="278"/>
      <c r="F29" s="278"/>
      <c r="G29" s="278"/>
      <c r="H29" s="278"/>
      <c r="I29" s="278"/>
      <c r="J29" s="278"/>
      <c r="K29" s="279"/>
      <c r="L29" s="138">
        <f>SUM(L20:L28)</f>
        <v>0</v>
      </c>
      <c r="M29" s="138">
        <f>SUM(M20:M28)</f>
        <v>0</v>
      </c>
      <c r="N29" s="138">
        <f>SUM(N20:N28)</f>
        <v>0</v>
      </c>
      <c r="O29" s="138">
        <f>SUM(O20:O28)</f>
        <v>0</v>
      </c>
      <c r="P29" s="138">
        <f>SUM(P20:P28)</f>
        <v>0</v>
      </c>
      <c r="Q29" s="311">
        <f>SUM(Q20:S28)</f>
        <v>0</v>
      </c>
      <c r="R29" s="312"/>
      <c r="S29" s="313"/>
      <c r="T29" s="311">
        <f>SUM(T20:U28)</f>
        <v>0</v>
      </c>
      <c r="U29" s="314"/>
      <c r="V29" s="311">
        <f>SUM(V20:W28)</f>
        <v>0</v>
      </c>
      <c r="W29" s="314"/>
      <c r="X29" s="88"/>
      <c r="Y29" s="88"/>
      <c r="Z29" s="88"/>
      <c r="AA29" s="49"/>
      <c r="AB29" s="49"/>
    </row>
    <row r="30" spans="1:28" ht="7.2" customHeight="1" x14ac:dyDescent="0.3">
      <c r="A30" s="86"/>
      <c r="B30" s="86"/>
      <c r="C30" s="86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3.2" customHeight="1" x14ac:dyDescent="0.3">
      <c r="A31" s="87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49"/>
      <c r="AB31" s="49"/>
    </row>
    <row r="33" spans="1:23" x14ac:dyDescent="0.3">
      <c r="A33" s="90" t="s">
        <v>267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8"/>
      <c r="O33" s="139" t="s">
        <v>275</v>
      </c>
      <c r="P33" s="88"/>
      <c r="Q33" s="88"/>
      <c r="R33" s="88"/>
      <c r="S33" s="88"/>
      <c r="T33" s="88"/>
      <c r="U33" s="88"/>
      <c r="V33" s="88"/>
      <c r="W33" s="88"/>
    </row>
    <row r="34" spans="1:23" x14ac:dyDescent="0.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28.95" customHeight="1" x14ac:dyDescent="0.3">
      <c r="A35" s="87"/>
      <c r="B35" s="256" t="s">
        <v>255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 t="s">
        <v>165</v>
      </c>
      <c r="M35" s="286"/>
      <c r="N35" s="315" t="s">
        <v>314</v>
      </c>
      <c r="O35" s="315"/>
      <c r="P35" s="315"/>
      <c r="Q35" s="315" t="s">
        <v>315</v>
      </c>
      <c r="R35" s="315"/>
      <c r="S35" s="315"/>
      <c r="T35" s="315"/>
      <c r="U35" s="315"/>
      <c r="V35" s="315"/>
      <c r="W35" s="316"/>
    </row>
    <row r="36" spans="1:23" ht="28.95" customHeight="1" x14ac:dyDescent="0.3">
      <c r="A36" s="87"/>
      <c r="B36" s="317"/>
      <c r="C36" s="317"/>
      <c r="D36" s="317"/>
      <c r="E36" s="317"/>
      <c r="F36" s="317"/>
      <c r="G36" s="317"/>
      <c r="H36" s="317"/>
      <c r="I36" s="317"/>
      <c r="J36" s="317"/>
      <c r="K36" s="318"/>
      <c r="L36" s="325"/>
      <c r="M36" s="326"/>
      <c r="N36" s="339" t="str">
        <f>IF(L36=0,"",L36*(VLOOKUP(B36,'Composição efluentes'!D3:I31,2,FALSE)))</f>
        <v/>
      </c>
      <c r="O36" s="338"/>
      <c r="P36" s="340"/>
      <c r="Q36" s="338" t="str">
        <f>IF(L36=0,"",N36*(VLOOKUP(B36,'Composição efluentes'!D3:I31,3,FALSE)))</f>
        <v/>
      </c>
      <c r="R36" s="338"/>
      <c r="S36" s="338"/>
      <c r="T36" s="338"/>
      <c r="U36" s="338"/>
      <c r="V36" s="338"/>
      <c r="W36" s="338"/>
    </row>
    <row r="37" spans="1:23" ht="28.95" customHeight="1" x14ac:dyDescent="0.3">
      <c r="A37" s="87"/>
      <c r="B37" s="323"/>
      <c r="C37" s="323"/>
      <c r="D37" s="323"/>
      <c r="E37" s="323"/>
      <c r="F37" s="323"/>
      <c r="G37" s="323"/>
      <c r="H37" s="323"/>
      <c r="I37" s="323"/>
      <c r="J37" s="323"/>
      <c r="K37" s="324"/>
      <c r="L37" s="331"/>
      <c r="M37" s="332"/>
      <c r="N37" s="341" t="str">
        <f>IF(L37=0,"",L37*(VLOOKUP(B37,'Composição efluentes'!D4:I32,2,FALSE)))</f>
        <v/>
      </c>
      <c r="O37" s="337"/>
      <c r="P37" s="342"/>
      <c r="Q37" s="337" t="str">
        <f>IF(L37=0,"",N37*(VLOOKUP(B37,'Composição efluentes'!D4:I32,3,FALSE)))</f>
        <v/>
      </c>
      <c r="R37" s="337"/>
      <c r="S37" s="337"/>
      <c r="T37" s="337"/>
      <c r="U37" s="337"/>
      <c r="V37" s="337"/>
      <c r="W37" s="337"/>
    </row>
    <row r="38" spans="1:23" ht="28.95" customHeight="1" x14ac:dyDescent="0.3">
      <c r="A38" s="87"/>
      <c r="B38" s="319"/>
      <c r="C38" s="319"/>
      <c r="D38" s="319"/>
      <c r="E38" s="319"/>
      <c r="F38" s="319"/>
      <c r="G38" s="319"/>
      <c r="H38" s="319"/>
      <c r="I38" s="319"/>
      <c r="J38" s="319"/>
      <c r="K38" s="320"/>
      <c r="L38" s="333"/>
      <c r="M38" s="334"/>
      <c r="N38" s="343" t="str">
        <f>IF(L38=0,"",L38*(VLOOKUP(B38,'Composição efluentes'!D5:I33,2,FALSE)))</f>
        <v/>
      </c>
      <c r="O38" s="330"/>
      <c r="P38" s="344"/>
      <c r="Q38" s="330" t="str">
        <f>IF(L38=0,"",N38*(VLOOKUP(B38,'Composição efluentes'!D5:I33,3,FALSE)))</f>
        <v/>
      </c>
      <c r="R38" s="330"/>
      <c r="S38" s="330"/>
      <c r="T38" s="330"/>
      <c r="U38" s="330"/>
      <c r="V38" s="330"/>
      <c r="W38" s="330"/>
    </row>
    <row r="39" spans="1:23" ht="28.95" customHeight="1" x14ac:dyDescent="0.3">
      <c r="A39" s="87"/>
      <c r="B39" s="323"/>
      <c r="C39" s="323"/>
      <c r="D39" s="323"/>
      <c r="E39" s="323"/>
      <c r="F39" s="323"/>
      <c r="G39" s="323"/>
      <c r="H39" s="323"/>
      <c r="I39" s="323"/>
      <c r="J39" s="323"/>
      <c r="K39" s="324"/>
      <c r="L39" s="331"/>
      <c r="M39" s="332"/>
      <c r="N39" s="341" t="str">
        <f>IF(L39=0,"",L39*(VLOOKUP(B39,'Composição efluentes'!D6:I34,2,FALSE)))</f>
        <v/>
      </c>
      <c r="O39" s="337"/>
      <c r="P39" s="342"/>
      <c r="Q39" s="337" t="str">
        <f>IF(L39=0,"",N39*(VLOOKUP(B39,'Composição efluentes'!D6:I34,3,FALSE)))</f>
        <v/>
      </c>
      <c r="R39" s="337"/>
      <c r="S39" s="337"/>
      <c r="T39" s="337"/>
      <c r="U39" s="337"/>
      <c r="V39" s="337"/>
      <c r="W39" s="337"/>
    </row>
    <row r="40" spans="1:23" ht="28.95" customHeight="1" x14ac:dyDescent="0.3">
      <c r="A40" s="87"/>
      <c r="B40" s="319"/>
      <c r="C40" s="319"/>
      <c r="D40" s="319"/>
      <c r="E40" s="319"/>
      <c r="F40" s="319"/>
      <c r="G40" s="319"/>
      <c r="H40" s="319"/>
      <c r="I40" s="319"/>
      <c r="J40" s="319"/>
      <c r="K40" s="320"/>
      <c r="L40" s="333"/>
      <c r="M40" s="334"/>
      <c r="N40" s="343" t="str">
        <f>IF(L40=0,"",L40*(VLOOKUP(B40,'Composição efluentes'!D7:I35,2,FALSE)))</f>
        <v/>
      </c>
      <c r="O40" s="330"/>
      <c r="P40" s="344"/>
      <c r="Q40" s="330" t="str">
        <f>IF(L40=0,"",N40*(VLOOKUP(B40,'Composição efluentes'!D7:I35,3,FALSE)))</f>
        <v/>
      </c>
      <c r="R40" s="330"/>
      <c r="S40" s="330"/>
      <c r="T40" s="330"/>
      <c r="U40" s="330"/>
      <c r="V40" s="330"/>
      <c r="W40" s="330"/>
    </row>
    <row r="41" spans="1:23" ht="28.95" customHeight="1" x14ac:dyDescent="0.3">
      <c r="A41" s="87"/>
      <c r="B41" s="323"/>
      <c r="C41" s="323"/>
      <c r="D41" s="323"/>
      <c r="E41" s="323"/>
      <c r="F41" s="323"/>
      <c r="G41" s="323"/>
      <c r="H41" s="323"/>
      <c r="I41" s="323"/>
      <c r="J41" s="323"/>
      <c r="K41" s="324"/>
      <c r="L41" s="331"/>
      <c r="M41" s="332"/>
      <c r="N41" s="341" t="str">
        <f>IF(L41=0,"",L41*(VLOOKUP(B41,'Composição efluentes'!D8:I36,2,FALSE)))</f>
        <v/>
      </c>
      <c r="O41" s="337"/>
      <c r="P41" s="342"/>
      <c r="Q41" s="337" t="str">
        <f>IF(L41=0,"",N41*(VLOOKUP(B41,'Composição efluentes'!D8:I36,3,FALSE)))</f>
        <v/>
      </c>
      <c r="R41" s="337"/>
      <c r="S41" s="337"/>
      <c r="T41" s="337"/>
      <c r="U41" s="337"/>
      <c r="V41" s="337"/>
      <c r="W41" s="337"/>
    </row>
    <row r="42" spans="1:23" ht="28.95" customHeight="1" x14ac:dyDescent="0.3">
      <c r="A42" s="87"/>
      <c r="B42" s="319"/>
      <c r="C42" s="319"/>
      <c r="D42" s="319"/>
      <c r="E42" s="319"/>
      <c r="F42" s="319"/>
      <c r="G42" s="319"/>
      <c r="H42" s="319"/>
      <c r="I42" s="319"/>
      <c r="J42" s="319"/>
      <c r="K42" s="320"/>
      <c r="L42" s="333"/>
      <c r="M42" s="334"/>
      <c r="N42" s="343" t="str">
        <f>IF(L42=0,"",L42*(VLOOKUP(B42,'Composição efluentes'!D9:I37,2,FALSE)))</f>
        <v/>
      </c>
      <c r="O42" s="330"/>
      <c r="P42" s="344"/>
      <c r="Q42" s="330" t="str">
        <f>IF(L42=0,"",N42*(VLOOKUP(B42,'Composição efluentes'!D9:I37,3,FALSE)))</f>
        <v/>
      </c>
      <c r="R42" s="330"/>
      <c r="S42" s="330"/>
      <c r="T42" s="330"/>
      <c r="U42" s="330"/>
      <c r="V42" s="330"/>
      <c r="W42" s="330"/>
    </row>
    <row r="43" spans="1:23" ht="28.95" customHeight="1" x14ac:dyDescent="0.3">
      <c r="A43" s="87"/>
      <c r="B43" s="323"/>
      <c r="C43" s="323"/>
      <c r="D43" s="323"/>
      <c r="E43" s="323"/>
      <c r="F43" s="323"/>
      <c r="G43" s="323"/>
      <c r="H43" s="323"/>
      <c r="I43" s="323"/>
      <c r="J43" s="323"/>
      <c r="K43" s="324"/>
      <c r="L43" s="331"/>
      <c r="M43" s="332"/>
      <c r="N43" s="341" t="str">
        <f>IF(L43=0,"",L43*(VLOOKUP(B43,'Composição efluentes'!D10:I38,2,FALSE)))</f>
        <v/>
      </c>
      <c r="O43" s="337"/>
      <c r="P43" s="342"/>
      <c r="Q43" s="337" t="str">
        <f>IF(L43=0,"",N43*(VLOOKUP(B43,'Composição efluentes'!D10:I38,3,FALSE)))</f>
        <v/>
      </c>
      <c r="R43" s="337"/>
      <c r="S43" s="337"/>
      <c r="T43" s="337"/>
      <c r="U43" s="337"/>
      <c r="V43" s="337"/>
      <c r="W43" s="337"/>
    </row>
    <row r="44" spans="1:23" ht="28.95" customHeight="1" x14ac:dyDescent="0.3">
      <c r="A44" s="87"/>
      <c r="B44" s="321"/>
      <c r="C44" s="321"/>
      <c r="D44" s="321"/>
      <c r="E44" s="321"/>
      <c r="F44" s="321"/>
      <c r="G44" s="321"/>
      <c r="H44" s="321"/>
      <c r="I44" s="321"/>
      <c r="J44" s="321"/>
      <c r="K44" s="322"/>
      <c r="L44" s="335"/>
      <c r="M44" s="336"/>
      <c r="N44" s="327" t="str">
        <f>IF(L44=0,"",L44*(VLOOKUP(B44,'Composição efluentes'!D11:I39,2,FALSE)))</f>
        <v/>
      </c>
      <c r="O44" s="328"/>
      <c r="P44" s="329"/>
      <c r="Q44" s="330" t="str">
        <f>IF(L44=0,"",N44*(VLOOKUP(B44,'Composição efluentes'!D11:I39,3,FALSE)))</f>
        <v/>
      </c>
      <c r="R44" s="330"/>
      <c r="S44" s="330"/>
      <c r="T44" s="330"/>
      <c r="U44" s="330"/>
      <c r="V44" s="330"/>
      <c r="W44" s="330"/>
    </row>
    <row r="45" spans="1:23" x14ac:dyDescent="0.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157" t="s">
        <v>161</v>
      </c>
      <c r="N45" s="345">
        <f>SUM(N36:P44)</f>
        <v>0</v>
      </c>
      <c r="O45" s="345"/>
      <c r="P45" s="345"/>
      <c r="Q45" s="345">
        <f>SUM(Q36:W44)</f>
        <v>0</v>
      </c>
      <c r="R45" s="345"/>
      <c r="S45" s="345"/>
      <c r="T45" s="345"/>
      <c r="U45" s="345"/>
      <c r="V45" s="345"/>
      <c r="W45" s="345"/>
    </row>
    <row r="46" spans="1:23" x14ac:dyDescent="0.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</row>
    <row r="47" spans="1:23" x14ac:dyDescent="0.3">
      <c r="A47" s="90" t="s">
        <v>301</v>
      </c>
    </row>
    <row r="48" spans="1:23" x14ac:dyDescent="0.3">
      <c r="A48" s="171" t="s">
        <v>298</v>
      </c>
      <c r="B48" s="171"/>
      <c r="C48" s="171"/>
      <c r="D48" s="171"/>
      <c r="E48" s="346" t="str">
        <f>IF('Registo Fertilização'!E3:G3=0,"",'Registo Fertilização'!E3:G3)</f>
        <v/>
      </c>
      <c r="F48" s="347"/>
      <c r="G48" s="347"/>
      <c r="H48" s="70" t="s">
        <v>28</v>
      </c>
    </row>
    <row r="50" spans="1:8" x14ac:dyDescent="0.3">
      <c r="A50" s="171" t="s">
        <v>299</v>
      </c>
      <c r="B50" s="171"/>
      <c r="C50" s="171"/>
      <c r="D50" s="171"/>
      <c r="E50" s="171"/>
      <c r="F50" s="348" t="str">
        <f>IF(N45=0,"",N45-(E48/VLOOKUP(B36,'Composição efluentes'!D3:I31,3,FALSE)))</f>
        <v/>
      </c>
      <c r="G50" s="348"/>
      <c r="H50" s="48" t="s">
        <v>300</v>
      </c>
    </row>
  </sheetData>
  <sheetProtection password="A712" sheet="1" objects="1" scenarios="1" selectLockedCells="1"/>
  <dataConsolidate/>
  <mergeCells count="115">
    <mergeCell ref="Q43:W43"/>
    <mergeCell ref="Q42:W42"/>
    <mergeCell ref="Q45:W45"/>
    <mergeCell ref="A48:D48"/>
    <mergeCell ref="E48:G48"/>
    <mergeCell ref="A50:E50"/>
    <mergeCell ref="F50:G50"/>
    <mergeCell ref="N45:P45"/>
    <mergeCell ref="Q38:W38"/>
    <mergeCell ref="N43:P43"/>
    <mergeCell ref="N42:P42"/>
    <mergeCell ref="L38:M38"/>
    <mergeCell ref="Q36:W36"/>
    <mergeCell ref="Q41:W41"/>
    <mergeCell ref="Q40:W40"/>
    <mergeCell ref="Q39:W39"/>
    <mergeCell ref="N36:P36"/>
    <mergeCell ref="N37:P37"/>
    <mergeCell ref="N40:P40"/>
    <mergeCell ref="N39:P39"/>
    <mergeCell ref="N38:P38"/>
    <mergeCell ref="N41:P41"/>
    <mergeCell ref="N35:P35"/>
    <mergeCell ref="Q35:W35"/>
    <mergeCell ref="B36:K36"/>
    <mergeCell ref="B40:K40"/>
    <mergeCell ref="B44:K44"/>
    <mergeCell ref="B43:K43"/>
    <mergeCell ref="B42:K42"/>
    <mergeCell ref="B38:K38"/>
    <mergeCell ref="B37:K37"/>
    <mergeCell ref="B39:K39"/>
    <mergeCell ref="B41:K41"/>
    <mergeCell ref="L36:M36"/>
    <mergeCell ref="N44:P44"/>
    <mergeCell ref="Q44:W44"/>
    <mergeCell ref="L37:M37"/>
    <mergeCell ref="L41:M41"/>
    <mergeCell ref="L40:M40"/>
    <mergeCell ref="L39:M39"/>
    <mergeCell ref="L44:M44"/>
    <mergeCell ref="L43:M43"/>
    <mergeCell ref="L42:M42"/>
    <mergeCell ref="B35:K35"/>
    <mergeCell ref="L35:M35"/>
    <mergeCell ref="Q37:W37"/>
    <mergeCell ref="B28:H28"/>
    <mergeCell ref="I28:K28"/>
    <mergeCell ref="Q28:S28"/>
    <mergeCell ref="T28:U28"/>
    <mergeCell ref="V28:W28"/>
    <mergeCell ref="B29:K29"/>
    <mergeCell ref="Q29:S29"/>
    <mergeCell ref="T29:U29"/>
    <mergeCell ref="V29:W29"/>
    <mergeCell ref="B26:H26"/>
    <mergeCell ref="I26:K26"/>
    <mergeCell ref="Q26:S26"/>
    <mergeCell ref="T26:U26"/>
    <mergeCell ref="V26:W26"/>
    <mergeCell ref="B27:H27"/>
    <mergeCell ref="I27:K27"/>
    <mergeCell ref="Q27:S27"/>
    <mergeCell ref="T27:U27"/>
    <mergeCell ref="V27:W27"/>
    <mergeCell ref="B25:H25"/>
    <mergeCell ref="I25:K25"/>
    <mergeCell ref="Q25:S25"/>
    <mergeCell ref="T25:U25"/>
    <mergeCell ref="V25:W25"/>
    <mergeCell ref="B24:H24"/>
    <mergeCell ref="I24:K24"/>
    <mergeCell ref="Q24:S24"/>
    <mergeCell ref="T24:U24"/>
    <mergeCell ref="V24:W24"/>
    <mergeCell ref="B22:H22"/>
    <mergeCell ref="I22:K22"/>
    <mergeCell ref="Q22:S22"/>
    <mergeCell ref="T22:U22"/>
    <mergeCell ref="V22:W22"/>
    <mergeCell ref="B23:H23"/>
    <mergeCell ref="I23:K23"/>
    <mergeCell ref="Q23:S23"/>
    <mergeCell ref="T23:U23"/>
    <mergeCell ref="V23:W23"/>
    <mergeCell ref="B20:H20"/>
    <mergeCell ref="I20:K20"/>
    <mergeCell ref="Q20:S20"/>
    <mergeCell ref="T20:U20"/>
    <mergeCell ref="V20:W20"/>
    <mergeCell ref="B21:H21"/>
    <mergeCell ref="I21:K21"/>
    <mergeCell ref="Q21:S21"/>
    <mergeCell ref="T21:U21"/>
    <mergeCell ref="V21:W21"/>
    <mergeCell ref="Q19:S19"/>
    <mergeCell ref="T19:U19"/>
    <mergeCell ref="V19:W19"/>
    <mergeCell ref="A9:D9"/>
    <mergeCell ref="E9:K9"/>
    <mergeCell ref="A11:D11"/>
    <mergeCell ref="E11:K11"/>
    <mergeCell ref="B17:H19"/>
    <mergeCell ref="I17:K19"/>
    <mergeCell ref="A3:B3"/>
    <mergeCell ref="C3:D3"/>
    <mergeCell ref="A5:H5"/>
    <mergeCell ref="I5:K5"/>
    <mergeCell ref="A7:E7"/>
    <mergeCell ref="F7:K7"/>
    <mergeCell ref="L17:S17"/>
    <mergeCell ref="T17:W18"/>
    <mergeCell ref="L18:M18"/>
    <mergeCell ref="N18:O18"/>
    <mergeCell ref="P18:S18"/>
  </mergeCells>
  <printOptions horizontalCentered="1"/>
  <pageMargins left="0.78740157480314965" right="0.78740157480314965" top="0.98425196850393704" bottom="0.78740157480314965" header="0" footer="0"/>
  <pageSetup paperSize="9" scale="95" orientation="landscape" r:id="rId1"/>
  <headerFooter>
    <oddHeader>&amp;L&amp;"-,Negrito"&amp;14
Plano e Ficha de Registo de Fertilização
(Portaria n.º 259/2012, de 28 de agosto)&amp;R&amp;G</oddHeader>
    <oddFooter>&amp;R5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'Composição efluentes'!$D$3:$D$31</xm:f>
          </x14:formula1>
          <xm:sqref>B36:B44</xm:sqref>
        </x14:dataValidation>
        <x14:dataValidation type="list" allowBlank="1" showInputMessage="1" showErrorMessage="1">
          <x14:formula1>
            <xm:f>'Composição efluentes'!$B$3:$B$20</xm:f>
          </x14:formula1>
          <xm:sqref>B20:H28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F93D7086EB7498C7010E93FA984BA" ma:contentTypeVersion="1" ma:contentTypeDescription="Create a new document." ma:contentTypeScope="" ma:versionID="b055a10f716001a4468db1ad59809f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62b37e1f0a60323fad4d4a8859058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569992-5671-4D4F-9587-00F27A75A9DF}"/>
</file>

<file path=customXml/itemProps2.xml><?xml version="1.0" encoding="utf-8"?>
<ds:datastoreItem xmlns:ds="http://schemas.openxmlformats.org/officeDocument/2006/customXml" ds:itemID="{9805FBD1-CDF2-4F4F-803B-5FD351B89FA4}"/>
</file>

<file path=customXml/itemProps3.xml><?xml version="1.0" encoding="utf-8"?>
<ds:datastoreItem xmlns:ds="http://schemas.openxmlformats.org/officeDocument/2006/customXml" ds:itemID="{AD376D1B-94E6-4185-88C2-E3CC6BC49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5</vt:i4>
      </vt:variant>
    </vt:vector>
  </HeadingPairs>
  <TitlesOfParts>
    <vt:vector size="16" baseType="lpstr">
      <vt:lpstr>Notas prévias</vt:lpstr>
      <vt:lpstr>Rosto</vt:lpstr>
      <vt:lpstr>Plano Fertilização</vt:lpstr>
      <vt:lpstr>Tabela Portaria</vt:lpstr>
      <vt:lpstr>Dados fertilização</vt:lpstr>
      <vt:lpstr>Dados água e solo</vt:lpstr>
      <vt:lpstr>Registo Fertilização</vt:lpstr>
      <vt:lpstr>Dados Excreta</vt:lpstr>
      <vt:lpstr>Registo Efluentes Pecuários</vt:lpstr>
      <vt:lpstr>Composição efluentes</vt:lpstr>
      <vt:lpstr>Aplicação Efluentes Pecuários</vt:lpstr>
      <vt:lpstr>'Aplicação Efluentes Pecuários'!Área_de_Impressão</vt:lpstr>
      <vt:lpstr>'Notas prévias'!Área_de_Impressão</vt:lpstr>
      <vt:lpstr>'Plano Fertilização'!Área_de_Impressão</vt:lpstr>
      <vt:lpstr>'Registo Efluentes Pecuários'!Área_de_Impressão</vt:lpstr>
      <vt:lpstr>'Registo Fertilização'!Área_de_Impressão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Versão Final do Plano de Fertilização e Fichas de registos</dc:title>
  <dc:creator/>
  <cp:lastModifiedBy/>
  <dcterms:created xsi:type="dcterms:W3CDTF">2006-09-16T00:00:00Z</dcterms:created>
  <dcterms:modified xsi:type="dcterms:W3CDTF">2015-05-12T15:18:35Z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0x010100DBEF93D7086EB7498C7010E93FA984BA</vt:lpwstr>
  </property>
</Properties>
</file>